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8" windowWidth="15120" windowHeight="7896" firstSheet="2" activeTab="3"/>
  </bookViews>
  <sheets>
    <sheet name="доход" sheetId="1" state="hidden" r:id="rId1"/>
    <sheet name="расх" sheetId="2" state="hidden" r:id="rId2"/>
    <sheet name="оценка" sheetId="3" r:id="rId3"/>
    <sheet name="прогноз осн-х характ22-24" sheetId="4" r:id="rId4"/>
    <sheet name="ср-ср финпл пр2" sheetId="5" state="hidden" r:id="rId5"/>
  </sheets>
  <definedNames>
    <definedName name="_xlnm.Print_Area" localSheetId="0">доход!$A$2:$F$25</definedName>
  </definedNames>
  <calcPr calcId="145621"/>
</workbook>
</file>

<file path=xl/calcChain.xml><?xml version="1.0" encoding="utf-8"?>
<calcChain xmlns="http://schemas.openxmlformats.org/spreadsheetml/2006/main">
  <c r="D21" i="4" l="1"/>
  <c r="C21" i="4"/>
  <c r="B21" i="4"/>
  <c r="B37" i="3"/>
  <c r="C36" i="3"/>
  <c r="C37" i="3" s="1"/>
  <c r="C35" i="3"/>
  <c r="C34" i="3"/>
  <c r="C22" i="3"/>
  <c r="B22" i="3"/>
  <c r="C28" i="3" l="1"/>
  <c r="D34" i="4" l="1"/>
  <c r="G31" i="5" l="1"/>
  <c r="G30" i="5" s="1"/>
  <c r="F31" i="5"/>
  <c r="F30" i="5"/>
  <c r="G29" i="5"/>
  <c r="F29" i="5"/>
  <c r="E29" i="5"/>
  <c r="E27" i="5" s="1"/>
  <c r="G28" i="5"/>
  <c r="G27" i="5" s="1"/>
  <c r="F28" i="5"/>
  <c r="E28" i="5"/>
  <c r="G26" i="5"/>
  <c r="G25" i="5" s="1"/>
  <c r="F26" i="5"/>
  <c r="F25" i="5" s="1"/>
  <c r="E26" i="5"/>
  <c r="G24" i="5"/>
  <c r="F24" i="5"/>
  <c r="F23" i="5" s="1"/>
  <c r="E24" i="5"/>
  <c r="G22" i="5"/>
  <c r="F22" i="5"/>
  <c r="E22" i="5"/>
  <c r="G21" i="5"/>
  <c r="F21" i="5"/>
  <c r="E21" i="5"/>
  <c r="E19" i="5" s="1"/>
  <c r="G20" i="5"/>
  <c r="F20" i="5"/>
  <c r="F19" i="5" s="1"/>
  <c r="E20" i="5"/>
  <c r="G18" i="5"/>
  <c r="G17" i="5" s="1"/>
  <c r="F18" i="5"/>
  <c r="E18" i="5"/>
  <c r="E17" i="5" s="1"/>
  <c r="E15" i="5"/>
  <c r="G13" i="5"/>
  <c r="G12" i="5" s="1"/>
  <c r="G11" i="5" s="1"/>
  <c r="F13" i="5"/>
  <c r="F12" i="5" s="1"/>
  <c r="F11" i="5" s="1"/>
  <c r="E13" i="5"/>
  <c r="E12" i="5" s="1"/>
  <c r="F10" i="5"/>
  <c r="E10" i="5"/>
  <c r="F9" i="5"/>
  <c r="F8" i="5" s="1"/>
  <c r="E9" i="5"/>
  <c r="E8" i="5" s="1"/>
  <c r="E14" i="5"/>
  <c r="F17" i="5"/>
  <c r="G19" i="5"/>
  <c r="G23" i="5"/>
  <c r="E23" i="5"/>
  <c r="E25" i="5"/>
  <c r="F27" i="5"/>
  <c r="C34" i="4"/>
  <c r="B34" i="4"/>
  <c r="B23" i="4"/>
  <c r="C33" i="3"/>
  <c r="C29" i="3"/>
  <c r="C31" i="3"/>
  <c r="E30" i="2"/>
  <c r="F30" i="2"/>
  <c r="G30" i="2"/>
  <c r="D30" i="2"/>
  <c r="F25" i="1"/>
  <c r="C25" i="1"/>
  <c r="D25" i="1"/>
  <c r="E25" i="1"/>
  <c r="C23" i="4"/>
  <c r="D23" i="4"/>
  <c r="E18" i="2"/>
  <c r="F18" i="2"/>
  <c r="G18" i="2"/>
  <c r="E20" i="2"/>
  <c r="C30" i="3" s="1"/>
  <c r="F20" i="2"/>
  <c r="G20" i="2"/>
  <c r="E22" i="2"/>
  <c r="F22" i="2"/>
  <c r="G22" i="2"/>
  <c r="E26" i="2"/>
  <c r="F26" i="2"/>
  <c r="G26" i="2"/>
  <c r="E28" i="2"/>
  <c r="F28" i="2"/>
  <c r="G28" i="2"/>
  <c r="D22" i="2"/>
  <c r="D28" i="2"/>
  <c r="D26" i="2"/>
  <c r="D20" i="2"/>
  <c r="D18" i="2"/>
  <c r="E15" i="2"/>
  <c r="C27" i="3" s="1"/>
  <c r="F15" i="2"/>
  <c r="G15" i="2"/>
  <c r="D15" i="2"/>
  <c r="E13" i="2"/>
  <c r="F13" i="2"/>
  <c r="G13" i="2"/>
  <c r="D13" i="2"/>
  <c r="G11" i="2"/>
  <c r="E11" i="2"/>
  <c r="F11" i="2"/>
  <c r="D11" i="2"/>
  <c r="E9" i="2"/>
  <c r="F9" i="2"/>
  <c r="G9" i="2"/>
  <c r="D9" i="2"/>
  <c r="E7" i="2"/>
  <c r="F7" i="2"/>
  <c r="G7" i="2"/>
  <c r="D7" i="2"/>
  <c r="B24" i="3" l="1"/>
  <c r="G16" i="5"/>
  <c r="G7" i="5" s="1"/>
  <c r="F16" i="5"/>
  <c r="F7" i="5" s="1"/>
  <c r="E16" i="5"/>
  <c r="E11" i="5"/>
  <c r="C24" i="3"/>
  <c r="C26" i="3"/>
  <c r="D17" i="2"/>
  <c r="G17" i="2"/>
  <c r="F17" i="2"/>
  <c r="E17" i="2"/>
  <c r="E6" i="2"/>
  <c r="E5" i="2" s="1"/>
  <c r="G6" i="2"/>
  <c r="G5" i="2" s="1"/>
  <c r="D25" i="2"/>
  <c r="G25" i="2"/>
  <c r="E25" i="2"/>
  <c r="C32" i="3" s="1"/>
  <c r="F25" i="2"/>
  <c r="F6" i="2"/>
  <c r="F5" i="2" s="1"/>
  <c r="D6" i="2"/>
  <c r="D5" i="2" s="1"/>
  <c r="C38" i="3" l="1"/>
  <c r="B38" i="3"/>
  <c r="E7" i="5"/>
  <c r="F38" i="2"/>
  <c r="E38" i="2"/>
  <c r="G38" i="2"/>
  <c r="D38" i="2"/>
</calcChain>
</file>

<file path=xl/sharedStrings.xml><?xml version="1.0" encoding="utf-8"?>
<sst xmlns="http://schemas.openxmlformats.org/spreadsheetml/2006/main" count="251" uniqueCount="186">
  <si>
    <t>Коды бюджетной классификации</t>
  </si>
  <si>
    <t>Показатели бюджета</t>
  </si>
  <si>
    <t>Отчет 2013 г.</t>
  </si>
  <si>
    <t>Бюджет 2014г</t>
  </si>
  <si>
    <t>(Оценка)</t>
  </si>
  <si>
    <t>Исполнение бюджета на 01.11.14</t>
  </si>
  <si>
    <t>Прогноз 2015 г.</t>
  </si>
  <si>
    <t>182 1 01 02010 01 0000 110</t>
  </si>
  <si>
    <t>Налог на доходы физических лиц</t>
  </si>
  <si>
    <t>182 1 01 02030 01 0000 110</t>
  </si>
  <si>
    <t>181 1 05 03000 01 0000 110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</si>
  <si>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</si>
  <si>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</si>
  <si>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</si>
  <si>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182 1 06 06013 10 0000 110</t>
  </si>
  <si>
    <t>Земельный налог</t>
  </si>
  <si>
    <t>182 1 06 06023 10 0000 110</t>
  </si>
  <si>
    <t>791 1 08 04020 01 0000 110</t>
  </si>
  <si>
    <t>Госпошлина</t>
  </si>
  <si>
    <t>863 1 11 05013 10 0000 120</t>
  </si>
  <si>
    <t>Доходы полученные в виде аренд. платы за земельные участки, гос. собственность на которые не разграничена</t>
  </si>
  <si>
    <t>863 1 11 05035 10 0000 120</t>
  </si>
  <si>
    <t>Доходы от сдачи в аренду имущества, находящегося в операт. управлении</t>
  </si>
  <si>
    <t>791 1 13 01995 10 0000 130</t>
  </si>
  <si>
    <t>Прочие доходы от оказания платных услуг (работ) получателями средств бюджетов поселений</t>
  </si>
  <si>
    <t>791 1 17 05050 10 0000 180</t>
  </si>
  <si>
    <t>Прочие неналоговые доходы</t>
  </si>
  <si>
    <t>863 1 14 02052 10 0000 410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</si>
  <si>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</t>
  </si>
  <si>
    <t>863 1 14 06013 10 0000 430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</si>
  <si>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</si>
  <si>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791 2 02 01001 10 0000 151</t>
  </si>
  <si>
    <t>Дотация бюджетам поселений на выравнивания бюджет. обеспеченности</t>
  </si>
  <si>
    <t>791 2 02 09054 10 0000 151</t>
  </si>
  <si>
    <t xml:space="preserve">Прочие межбюджетные трансферты общего характера </t>
  </si>
  <si>
    <t>791 2 02 01003 10 0000 151</t>
  </si>
  <si>
    <t xml:space="preserve">Дотация на поддержку мер по обеспечению сбалансированности бюджетов </t>
  </si>
  <si>
    <t>791 2 02 03015 10 0000 151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</si>
  <si>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</si>
  <si>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791 2 02 02999 10 7105 151</t>
  </si>
  <si>
    <t>Прочие межбюджетные трансферты, передаваемые бюджетам поселений</t>
  </si>
  <si>
    <t>791 2 02 04999 10 7502 151</t>
  </si>
  <si>
    <t>791 2 02 04999 10 7503 151</t>
  </si>
  <si>
    <t>итого</t>
  </si>
  <si>
    <t>Бюджет 2014г ОЦЕНКА</t>
  </si>
  <si>
    <t>Расходная часть сельского поселения Абдрашитовский сельсовет (тыс.руб)</t>
  </si>
  <si>
    <t xml:space="preserve">                                                                                                                      Таблица 2.</t>
  </si>
  <si>
    <t>Наименование</t>
  </si>
  <si>
    <t>РзПз</t>
  </si>
  <si>
    <t>ЦС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</si>
  <si>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</si>
  <si>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муниципального образования</t>
  </si>
  <si>
    <t>Глава муниципального образовании</t>
  </si>
  <si>
    <t>Выполнение функций органами местного самоуправления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</si>
  <si>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</si>
  <si>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</si>
  <si>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</si>
  <si>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</si>
  <si>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Оценка недвижимости, признание прав и регулирование отношений по государственной собственности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</si>
  <si>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</si>
  <si>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</si>
  <si>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</si>
  <si>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Топливно-энергетический комплекс</t>
  </si>
  <si>
    <t>Безвозмездные перечисления государственным и муниципальным организациям</t>
  </si>
  <si>
    <t>Дорожная деятельность</t>
  </si>
  <si>
    <t>Республиканская целевая программа "Развитие автомобильных дорог Республики Башкортостан (2010-2015 годы)"</t>
  </si>
  <si>
    <t>Полномочия в области земельных отношений</t>
  </si>
  <si>
    <t>Коммунальное хозяйство</t>
  </si>
  <si>
    <t>Жилищное хозяйство</t>
  </si>
  <si>
    <t>Мероприятия в области жилищного хозяйства</t>
  </si>
  <si>
    <t>Благоустройство</t>
  </si>
  <si>
    <t>Субвенции бюджету муниципального района</t>
  </si>
  <si>
    <t>Субвенции бюджетам МР на реализацию полномочий переданных из бюджетных поселений</t>
  </si>
  <si>
    <t>Всего расходов</t>
  </si>
  <si>
    <t>0100</t>
  </si>
  <si>
    <t>0102</t>
  </si>
  <si>
    <t>0104</t>
  </si>
  <si>
    <t>0111</t>
  </si>
  <si>
    <t>0113</t>
  </si>
  <si>
    <t>0203</t>
  </si>
  <si>
    <t>0400</t>
  </si>
  <si>
    <t>0402</t>
  </si>
  <si>
    <t>0409</t>
  </si>
  <si>
    <t>0412</t>
  </si>
  <si>
    <t>0500</t>
  </si>
  <si>
    <t>0501</t>
  </si>
  <si>
    <t>0502</t>
  </si>
  <si>
    <t>0503</t>
  </si>
  <si>
    <t>Жилищно-коммунальное хозяйство</t>
  </si>
  <si>
    <t>0900200</t>
  </si>
  <si>
    <t>ДОХОДЫ</t>
  </si>
  <si>
    <t>Налог на имущество физ.лиц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</si>
  <si>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</si>
  <si>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доходы от оказания платных услуг получателями средств бюджетов поселений и компенсации затрат бюджетов поселений</t>
  </si>
  <si>
    <t>Прочие доходы от оказания услуг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</si>
  <si>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поселений</t>
  </si>
  <si>
    <t>Итого доходов</t>
  </si>
  <si>
    <t>Безвозмездные поступления - всего</t>
  </si>
  <si>
    <t>Всего доходов</t>
  </si>
  <si>
    <t>РАСХОДЫ</t>
  </si>
  <si>
    <t xml:space="preserve">Общегосударственные вопросы </t>
  </si>
  <si>
    <t>Дорожное хозяйство</t>
  </si>
  <si>
    <t xml:space="preserve">Жилищно-коммунальное хозяйство </t>
  </si>
  <si>
    <t>Межбюджетные трансферты</t>
  </si>
  <si>
    <t>ВСЕГО РАСХОДОВ</t>
  </si>
  <si>
    <t>ПРОФИЦИТ(+), ДЕФИЦИТ(-)</t>
  </si>
  <si>
    <t>Наименование доходов и расходов</t>
  </si>
  <si>
    <t>2110605</t>
  </si>
  <si>
    <t>9900605</t>
  </si>
  <si>
    <t>ОБЪЕМ</t>
  </si>
  <si>
    <t>(в  тыс.руб.)</t>
  </si>
  <si>
    <t xml:space="preserve">Единый сельскохозяйственный налог </t>
  </si>
  <si>
    <t>Общегосударственные расходы</t>
  </si>
  <si>
    <t>Национальная оборона</t>
  </si>
  <si>
    <t>Национальная экономика</t>
  </si>
  <si>
    <t>Условные расходы</t>
  </si>
  <si>
    <t xml:space="preserve"> </t>
  </si>
  <si>
    <t>Глава сельского поселения</t>
  </si>
  <si>
    <t xml:space="preserve">Абдрашитовский сельсовет                                                   </t>
  </si>
  <si>
    <t>ЦСР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</si>
  <si>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</si>
  <si>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</si>
  <si>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</si>
  <si>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</si>
  <si>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</si>
  <si>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Мероприятия в топливно-энергетической области</t>
  </si>
  <si>
    <t>Условно утвержденные расходы</t>
  </si>
  <si>
    <t xml:space="preserve">Приложение № 2                                                                                                                                                             к проекту среднесрочного финансового                                                                                                          плана сельского поселения                                                                                                                     Абдрашитовский сельсовет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Альшеевский район                                                                                                                                         Республики Башкортостан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</si>
  <si>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</si>
  <si>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
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</si>
  <si>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</si>
  <si>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</si>
  <si>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</si>
  <si>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</si>
  <si>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</si>
  <si>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2010315</t>
  </si>
  <si>
    <t>9900333</t>
  </si>
  <si>
    <t>9900348</t>
  </si>
  <si>
    <t>9900203</t>
  </si>
  <si>
    <t>9900000</t>
  </si>
  <si>
    <t>9900204</t>
  </si>
  <si>
    <t>9905118</t>
  </si>
  <si>
    <t>21109821</t>
  </si>
  <si>
    <t>9900356</t>
  </si>
  <si>
    <t>Организация и содержание мест захоронений</t>
  </si>
  <si>
    <t>9900640</t>
  </si>
  <si>
    <t>Мероприятия по благоустройству территорий</t>
  </si>
  <si>
    <t>2110640</t>
  </si>
  <si>
    <t>9907600</t>
  </si>
  <si>
    <t>Ведомственная структура расходов бюджета сельского поселения Абдрашитовский сельсовет муниципального района Альшеевский район Республики Башкортостан  на плановый период  2016 и 2017 годов</t>
  </si>
  <si>
    <t>Вед-во</t>
  </si>
  <si>
    <t>СУММА</t>
  </si>
  <si>
    <t>2016 год</t>
  </si>
  <si>
    <t>2017 год</t>
  </si>
  <si>
    <t xml:space="preserve">ВСЕГО </t>
  </si>
  <si>
    <t>Проведение работ по землеустройству</t>
  </si>
  <si>
    <t>Мероприятия по благоустройству территорий населенных пунктов</t>
  </si>
  <si>
    <t>Иные бюджетные ассигнования</t>
  </si>
  <si>
    <t>Иные средства</t>
  </si>
  <si>
    <t>2015 год</t>
  </si>
  <si>
    <t>Капитальный ремонт многоквартирных домов</t>
  </si>
  <si>
    <r>
      <rPr>
        <b/>
        <sz val="14"/>
        <color theme="1"/>
        <rFont val="Times New Roman"/>
        <family val="1"/>
        <charset val="204"/>
      </rPr>
      <t xml:space="preserve">Муниципальная программа </t>
    </r>
    <r>
      <rPr>
        <b/>
        <sz val="12"/>
        <color theme="1"/>
        <rFont val="Times New Roman"/>
        <family val="1"/>
        <charset val="204"/>
      </rPr>
      <t>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 на 2014-2016 годы»</t>
    </r>
  </si>
  <si>
    <r>
      <t xml:space="preserve">Муниципальная программа </t>
    </r>
    <r>
      <rPr>
        <b/>
        <sz val="12"/>
        <color theme="1"/>
        <rFont val="Times New Roman"/>
        <family val="1"/>
        <charset val="204"/>
      </rPr>
      <t>«Стимулирование развития жилищного строительства на территории сельского поселения Абдрашитовский сельсовет  муниципального района Альшеевский район Республики Башкортостан в 2014-2016 годах»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</si>
  <si>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тыс. руб.)</t>
  </si>
  <si>
    <t>(тыс.руб.)</t>
  </si>
  <si>
    <t>Прогноз основных характеристик бюджета сельского поселения Абдрашитовский сельсовет муниципального района Альшеевский район Республики Башкортостан  на 2017-2019 годы</t>
  </si>
  <si>
    <t>Земельный налог(331)</t>
  </si>
  <si>
    <t>Земельный налог (431)</t>
  </si>
  <si>
    <t>доходов бюджета сельского поселения  Нигматуллинский сельсовет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</si>
  <si>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</si>
  <si>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Нигматуллинский сельсовет                                                   </t>
  </si>
  <si>
    <t>Обеспечение пожарной безопасности</t>
  </si>
  <si>
    <t>2022 год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</si>
  <si>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</si>
  <si>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2023 год</t>
  </si>
  <si>
    <t>Доходы от оказания платных услуг (работ) и компенсации затрат государства</t>
  </si>
  <si>
    <t xml:space="preserve">Оценка ожидаемого исполнения  бюджета сельского поселения Нигматуллинский  сельсовет муниципального района Альшеевский район Республики Башкортостан  за 2021 год                                                                                        </t>
  </si>
  <si>
    <t>План с учетом изменений на 2021 год</t>
  </si>
  <si>
    <t>Ожидаемое исполнение за 2021 год</t>
  </si>
  <si>
    <t>Земельный налог (по обязательствам, возникшим до 1 января 2006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</si>
  <si>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</si>
  <si>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Национальная безопасность и правоохранительная деятельность</t>
  </si>
  <si>
    <t>Иные межбюджетные трансферты на финансирование мероприятий по благоустройству территорий населенных пунктов</t>
  </si>
  <si>
    <t>Социальная политика (пенсионное обеспечение)</t>
  </si>
  <si>
    <t>по основным источникам на 2022 -2024 годы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</si>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</sst>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3" xfId="0" applyFont="1" applyBorder="1"/>
    <xf numFmtId="0" fontId="2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 indent="8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164" fontId="4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right" vertical="top"/>
    </xf>
    <xf numFmtId="164" fontId="7" fillId="0" borderId="6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center" wrapText="1"/>
    </xf>
    <xf numFmtId="0" fontId="7" fillId="0" borderId="0" xfId="0" applyFont="1" applyAlignment="1">
      <alignment horizontal="right" indent="8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7" fillId="0" borderId="0" xfId="0" applyFont="1"/>
    <xf numFmtId="0" fontId="5" fillId="0" borderId="0" xfId="0" applyFont="1" applyAlignment="1">
      <alignment wrapText="1"/>
    </xf>
    <xf numFmtId="0" fontId="6" fillId="0" borderId="6" xfId="0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right" vertical="top" wrapText="1"/>
    </xf>
    <xf numFmtId="165" fontId="7" fillId="0" borderId="6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0" fillId="0" borderId="0" xfId="0" applyFill="1"/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/>
    </xf>
    <xf numFmtId="0" fontId="2" fillId="0" borderId="0" xfId="0" applyFont="1" applyFill="1"/>
    <xf numFmtId="164" fontId="3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vertical="top"/>
    </xf>
    <xf numFmtId="49" fontId="3" fillId="0" borderId="6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0" fontId="6" fillId="0" borderId="7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164" fontId="14" fillId="0" borderId="6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right" indent="8"/>
    </xf>
    <xf numFmtId="0" fontId="5" fillId="0" borderId="0" xfId="0" applyFont="1" applyAlignment="1">
      <alignment horizontal="right" vertical="center" wrapText="1" shrinkToFi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 shrinkToFit="1"/>
    </xf>
    <xf numFmtId="0" fontId="5" fillId="0" borderId="0" xfId="0" applyFont="1" applyAlignment="1">
      <alignment horizontal="right" wrapText="1"/>
    </xf>
    <xf numFmtId="0" fontId="7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view="pageBreakPreview" topLeftCell="A19" zoomScale="154" zoomScaleNormal="100" zoomScaleSheetLayoutView="154" workbookViewId="0">
      <selection activeCell="A3" sqref="A3:F3"/>
    </sheetView>
  </sheetViews>
  <sheetFormatPr defaultRowHeight="14.4" x14ac:dyDescent="0.3"/>
  <cols>
    <col min="1" max="1" width="21" customWidth="1"/>
    <col min="2" max="2" width="31.44140625" customWidth="1"/>
  </cols>
  <sheetData>
    <row r="2" spans="1:7" ht="29.25" customHeight="1" thickBot="1" x14ac:dyDescent="0.35">
      <c r="A2" s="78" t="s">
        <v>165</v>
      </c>
      <c r="B2" s="78"/>
      <c r="C2" s="78"/>
      <c r="D2" s="78"/>
      <c r="E2" s="78"/>
      <c r="F2" s="78"/>
    </row>
    <row r="3" spans="1:7" ht="29.25" customHeight="1" thickBot="1" x14ac:dyDescent="0.3">
      <c r="A3" s="79"/>
      <c r="B3" s="79"/>
      <c r="C3" s="79"/>
      <c r="D3" s="79"/>
      <c r="E3" s="79"/>
      <c r="F3" s="79"/>
    </row>
    <row r="4" spans="1:7" ht="63.75" customHeight="1" x14ac:dyDescent="0.3">
      <c r="A4" s="6" t="s">
        <v>0</v>
      </c>
      <c r="B4" s="6" t="s">
        <v>1</v>
      </c>
      <c r="C4" s="6" t="s">
        <v>2</v>
      </c>
      <c r="D4" s="6" t="s">
        <v>44</v>
      </c>
      <c r="E4" s="6" t="s">
        <v>5</v>
      </c>
      <c r="F4" s="6" t="s">
        <v>6</v>
      </c>
      <c r="G4" s="1"/>
    </row>
    <row r="5" spans="1:7" ht="20.25" customHeight="1" thickBot="1" x14ac:dyDescent="0.35">
      <c r="A5" s="2" t="s">
        <v>7</v>
      </c>
      <c r="B5" s="3" t="s">
        <v>8</v>
      </c>
      <c r="C5" s="7">
        <v>428.4</v>
      </c>
      <c r="D5" s="8">
        <v>319</v>
      </c>
      <c r="E5" s="8">
        <v>206.3</v>
      </c>
      <c r="F5" s="8">
        <v>68</v>
      </c>
      <c r="G5" s="1"/>
    </row>
    <row r="6" spans="1:7" ht="21" customHeight="1" thickBot="1" x14ac:dyDescent="0.35">
      <c r="A6" s="2" t="s">
        <v>9</v>
      </c>
      <c r="B6" s="3" t="s">
        <v>8</v>
      </c>
      <c r="C6" s="7">
        <v>0.1</v>
      </c>
      <c r="D6" s="8"/>
      <c r="E6" s="8">
        <v>0.4</v>
      </c>
      <c r="F6" s="8"/>
      <c r="G6" s="1"/>
    </row>
    <row r="7" spans="1:7" ht="16.5" customHeight="1" thickBot="1" x14ac:dyDescent="0.35">
      <c r="A7" s="2" t="s">
        <v>10</v>
      </c>
      <c r="B7" s="3" t="s">
        <v>11</v>
      </c>
      <c r="C7" s="7">
        <v>145.80000000000001</v>
      </c>
      <c r="D7" s="8">
        <v>120</v>
      </c>
      <c r="E7" s="8">
        <v>92.8</v>
      </c>
      <c r="F7" s="8">
        <v>48</v>
      </c>
      <c r="G7" s="1"/>
    </row>
    <row r="8" spans="1:7" ht="15.75" customHeight="1" thickBot="1" x14ac:dyDescent="0.35">
      <c r="A8" s="2" t="s">
        <v>12</v>
      </c>
      <c r="B8" s="3" t="s">
        <v>13</v>
      </c>
      <c r="C8" s="7">
        <v>45</v>
      </c>
      <c r="D8" s="8">
        <v>49</v>
      </c>
      <c r="E8" s="8">
        <v>67.599999999999994</v>
      </c>
      <c r="F8" s="8">
        <v>46</v>
      </c>
      <c r="G8" s="1"/>
    </row>
    <row r="9" spans="1:7" ht="18" customHeight="1" thickBot="1" x14ac:dyDescent="0.35">
      <c r="A9" s="2" t="s">
        <v>14</v>
      </c>
      <c r="B9" s="3" t="s">
        <v>15</v>
      </c>
      <c r="C9" s="7">
        <v>502.6</v>
      </c>
      <c r="D9" s="8">
        <v>360</v>
      </c>
      <c r="E9" s="8">
        <v>501.5</v>
      </c>
      <c r="F9" s="8">
        <v>476</v>
      </c>
      <c r="G9" s="1"/>
    </row>
    <row r="10" spans="1:7" ht="18" customHeight="1" thickBot="1" x14ac:dyDescent="0.35">
      <c r="A10" s="2" t="s">
        <v>16</v>
      </c>
      <c r="B10" s="3" t="s">
        <v>15</v>
      </c>
      <c r="C10" s="7">
        <v>39.5</v>
      </c>
      <c r="D10" s="8">
        <v>260</v>
      </c>
      <c r="E10" s="8">
        <v>294.2</v>
      </c>
      <c r="F10" s="8">
        <v>406</v>
      </c>
      <c r="G10" s="1"/>
    </row>
    <row r="11" spans="1:7" ht="18" customHeight="1" thickBot="1" x14ac:dyDescent="0.35">
      <c r="A11" s="2" t="s">
        <v>17</v>
      </c>
      <c r="B11" s="3" t="s">
        <v>18</v>
      </c>
      <c r="C11" s="7">
        <v>9.9</v>
      </c>
      <c r="D11" s="8">
        <v>6</v>
      </c>
      <c r="E11" s="8">
        <v>12.2</v>
      </c>
      <c r="F11" s="8">
        <v>10</v>
      </c>
      <c r="G11" s="1"/>
    </row>
    <row r="12" spans="1:7" ht="47.25" customHeight="1" thickBot="1" x14ac:dyDescent="0.35">
      <c r="A12" s="2" t="s">
        <v>19</v>
      </c>
      <c r="B12" s="3" t="s">
        <v>20</v>
      </c>
      <c r="C12" s="7">
        <v>330.2</v>
      </c>
      <c r="D12" s="8">
        <v>185</v>
      </c>
      <c r="E12" s="8">
        <v>211.7</v>
      </c>
      <c r="F12" s="8"/>
      <c r="G12" s="1"/>
    </row>
    <row r="13" spans="1:7" ht="24" customHeight="1" thickBot="1" x14ac:dyDescent="0.35">
      <c r="A13" s="2" t="s">
        <v>21</v>
      </c>
      <c r="B13" s="3" t="s">
        <v>22</v>
      </c>
      <c r="C13" s="7"/>
      <c r="D13" s="8"/>
      <c r="E13" s="8"/>
      <c r="F13" s="8"/>
      <c r="G13" s="1"/>
    </row>
    <row r="14" spans="1:7" ht="36.75" customHeight="1" thickBot="1" x14ac:dyDescent="0.35">
      <c r="A14" s="2" t="s">
        <v>23</v>
      </c>
      <c r="B14" s="3" t="s">
        <v>24</v>
      </c>
      <c r="C14" s="7"/>
      <c r="D14" s="8"/>
      <c r="E14" s="8"/>
      <c r="F14" s="8"/>
      <c r="G14" s="1"/>
    </row>
    <row r="15" spans="1:7" ht="17.25" customHeight="1" thickBot="1" x14ac:dyDescent="0.35">
      <c r="A15" s="2" t="s">
        <v>25</v>
      </c>
      <c r="B15" s="3" t="s">
        <v>26</v>
      </c>
      <c r="C15" s="7">
        <v>-16.899999999999999</v>
      </c>
      <c r="D15" s="8"/>
      <c r="E15" s="8"/>
      <c r="F15" s="8"/>
      <c r="G15" s="1"/>
    </row>
    <row r="16" spans="1:7" ht="82.5" customHeight="1" thickBot="1" x14ac:dyDescent="0.35">
      <c r="A16" s="2" t="s">
        <v>27</v>
      </c>
      <c r="B16" s="3" t="s">
        <v>28</v>
      </c>
      <c r="C16" s="7">
        <v>22.3</v>
      </c>
      <c r="D16" s="8"/>
      <c r="E16" s="8"/>
      <c r="F16" s="8"/>
      <c r="G16" s="1"/>
    </row>
    <row r="17" spans="1:7" ht="60.75" customHeight="1" thickBot="1" x14ac:dyDescent="0.35">
      <c r="A17" s="2" t="s">
        <v>29</v>
      </c>
      <c r="B17" s="3" t="s">
        <v>30</v>
      </c>
      <c r="C17" s="7"/>
      <c r="D17" s="8"/>
      <c r="E17" s="8">
        <v>1.8</v>
      </c>
      <c r="F17" s="8"/>
      <c r="G17" s="1"/>
    </row>
    <row r="18" spans="1:7" ht="26.25" customHeight="1" thickBot="1" x14ac:dyDescent="0.35">
      <c r="A18" s="2" t="s">
        <v>31</v>
      </c>
      <c r="B18" s="3" t="s">
        <v>32</v>
      </c>
      <c r="C18" s="7">
        <v>530.5</v>
      </c>
      <c r="D18" s="8"/>
      <c r="E18" s="8"/>
      <c r="F18" s="8"/>
      <c r="G18" s="1"/>
    </row>
    <row r="19" spans="1:7" ht="34.5" customHeight="1" thickBot="1" x14ac:dyDescent="0.35">
      <c r="A19" s="2" t="s">
        <v>35</v>
      </c>
      <c r="B19" s="3" t="s">
        <v>36</v>
      </c>
      <c r="C19" s="7">
        <v>165.3</v>
      </c>
      <c r="D19" s="8">
        <v>254.6</v>
      </c>
      <c r="E19" s="8">
        <v>254.6</v>
      </c>
      <c r="F19" s="8">
        <v>668.1</v>
      </c>
      <c r="G19" s="1"/>
    </row>
    <row r="20" spans="1:7" ht="48" customHeight="1" thickBot="1" x14ac:dyDescent="0.35">
      <c r="A20" s="2" t="s">
        <v>37</v>
      </c>
      <c r="B20" s="3" t="s">
        <v>38</v>
      </c>
      <c r="C20" s="7">
        <v>58.1</v>
      </c>
      <c r="D20" s="8">
        <v>62.7</v>
      </c>
      <c r="E20" s="8">
        <v>62.7</v>
      </c>
      <c r="F20" s="8">
        <v>62</v>
      </c>
      <c r="G20" s="1"/>
    </row>
    <row r="21" spans="1:7" ht="28.5" customHeight="1" thickBot="1" x14ac:dyDescent="0.35">
      <c r="A21" s="2" t="s">
        <v>39</v>
      </c>
      <c r="B21" s="3" t="s">
        <v>40</v>
      </c>
      <c r="C21" s="7"/>
      <c r="D21" s="8"/>
      <c r="E21" s="8"/>
      <c r="F21" s="8"/>
      <c r="G21" s="1"/>
    </row>
    <row r="22" spans="1:7" ht="34.5" customHeight="1" thickBot="1" x14ac:dyDescent="0.35">
      <c r="A22" s="2" t="s">
        <v>41</v>
      </c>
      <c r="B22" s="3" t="s">
        <v>40</v>
      </c>
      <c r="C22" s="7">
        <v>150</v>
      </c>
      <c r="D22" s="8">
        <v>150</v>
      </c>
      <c r="E22" s="8">
        <v>150</v>
      </c>
      <c r="F22" s="8"/>
      <c r="G22" s="1"/>
    </row>
    <row r="23" spans="1:7" ht="34.5" customHeight="1" thickBot="1" x14ac:dyDescent="0.35">
      <c r="A23" s="2" t="s">
        <v>42</v>
      </c>
      <c r="B23" s="3" t="s">
        <v>40</v>
      </c>
      <c r="C23" s="7">
        <v>250</v>
      </c>
      <c r="D23" s="8">
        <v>250</v>
      </c>
      <c r="E23" s="8">
        <v>250</v>
      </c>
      <c r="F23" s="8"/>
      <c r="G23" s="1"/>
    </row>
    <row r="24" spans="1:7" ht="24" customHeight="1" thickBot="1" x14ac:dyDescent="0.35">
      <c r="A24" s="2" t="s">
        <v>33</v>
      </c>
      <c r="B24" s="3" t="s">
        <v>34</v>
      </c>
      <c r="C24" s="7">
        <v>14</v>
      </c>
      <c r="D24" s="8">
        <v>139.69999999999999</v>
      </c>
      <c r="E24" s="8">
        <v>139.69999999999999</v>
      </c>
      <c r="F24" s="8">
        <v>500</v>
      </c>
      <c r="G24" s="1"/>
    </row>
    <row r="25" spans="1:7" ht="15" thickBot="1" x14ac:dyDescent="0.35">
      <c r="A25" s="4"/>
      <c r="B25" s="5" t="s">
        <v>43</v>
      </c>
      <c r="C25" s="7">
        <f t="shared" ref="C25:F25" si="0">SUM(C5:C24)</f>
        <v>2674.8</v>
      </c>
      <c r="D25" s="7">
        <f t="shared" si="0"/>
        <v>2156</v>
      </c>
      <c r="E25" s="7">
        <f>SUM(E5:E24)</f>
        <v>2245.5</v>
      </c>
      <c r="F25" s="7">
        <f t="shared" si="0"/>
        <v>2284.1</v>
      </c>
      <c r="G25" s="1"/>
    </row>
  </sheetData>
  <mergeCells count="2">
    <mergeCell ref="A2:F2"/>
    <mergeCell ref="A3:F3"/>
  </mergeCells>
  <pageMargins left="0.7" right="0.7" top="0.75" bottom="0.75" header="0.3" footer="0.3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topLeftCell="A16" zoomScale="166" zoomScaleNormal="100" zoomScaleSheetLayoutView="166" workbookViewId="0">
      <selection activeCell="A24" sqref="A24"/>
    </sheetView>
  </sheetViews>
  <sheetFormatPr defaultColWidth="9.109375" defaultRowHeight="14.4" x14ac:dyDescent="0.3"/>
  <cols>
    <col min="1" max="1" width="24.109375" style="55" customWidth="1"/>
    <col min="2" max="16384" width="9.109375" style="55"/>
  </cols>
  <sheetData>
    <row r="1" spans="1:7" x14ac:dyDescent="0.3">
      <c r="A1" s="80" t="s">
        <v>45</v>
      </c>
      <c r="B1" s="80"/>
      <c r="C1" s="80"/>
      <c r="D1" s="80"/>
      <c r="E1" s="80"/>
      <c r="F1" s="80"/>
      <c r="G1" s="80"/>
    </row>
    <row r="2" spans="1:7" ht="15" thickBot="1" x14ac:dyDescent="0.35">
      <c r="A2" s="81" t="s">
        <v>46</v>
      </c>
      <c r="B2" s="81"/>
      <c r="C2" s="81"/>
      <c r="D2" s="81"/>
      <c r="E2" s="81"/>
      <c r="F2" s="81"/>
      <c r="G2" s="81"/>
    </row>
    <row r="3" spans="1:7" ht="20.399999999999999" x14ac:dyDescent="0.3">
      <c r="A3" s="82" t="s">
        <v>47</v>
      </c>
      <c r="B3" s="82" t="s">
        <v>48</v>
      </c>
      <c r="C3" s="82" t="s">
        <v>49</v>
      </c>
      <c r="D3" s="82" t="s">
        <v>2</v>
      </c>
      <c r="E3" s="56" t="s">
        <v>3</v>
      </c>
      <c r="F3" s="82" t="s">
        <v>5</v>
      </c>
      <c r="G3" s="82" t="s">
        <v>6</v>
      </c>
    </row>
    <row r="4" spans="1:7" ht="15" thickBot="1" x14ac:dyDescent="0.35">
      <c r="A4" s="83"/>
      <c r="B4" s="83"/>
      <c r="C4" s="83"/>
      <c r="D4" s="83"/>
      <c r="E4" s="57" t="s">
        <v>4</v>
      </c>
      <c r="F4" s="83"/>
      <c r="G4" s="83"/>
    </row>
    <row r="5" spans="1:7" ht="21" thickBot="1" x14ac:dyDescent="0.35">
      <c r="A5" s="58" t="s">
        <v>50</v>
      </c>
      <c r="B5" s="59" t="s">
        <v>74</v>
      </c>
      <c r="C5" s="59"/>
      <c r="D5" s="60">
        <f>D6+D11+D13</f>
        <v>1737.4</v>
      </c>
      <c r="E5" s="60">
        <f t="shared" ref="E5:G5" si="0">E6+E11+E13</f>
        <v>1533.5</v>
      </c>
      <c r="F5" s="60">
        <f t="shared" si="0"/>
        <v>1293.8</v>
      </c>
      <c r="G5" s="60">
        <f t="shared" si="0"/>
        <v>1418.5</v>
      </c>
    </row>
    <row r="6" spans="1:7" ht="68.25" customHeight="1" thickBot="1" x14ac:dyDescent="0.35">
      <c r="A6" s="31" t="s">
        <v>51</v>
      </c>
      <c r="B6" s="32" t="s">
        <v>74</v>
      </c>
      <c r="C6" s="32" t="s">
        <v>139</v>
      </c>
      <c r="D6" s="61">
        <f>D7+D9</f>
        <v>1677.4</v>
      </c>
      <c r="E6" s="61">
        <f t="shared" ref="E6:G6" si="1">E7+E9</f>
        <v>1533.5</v>
      </c>
      <c r="F6" s="61">
        <f t="shared" si="1"/>
        <v>1293.8</v>
      </c>
      <c r="G6" s="61">
        <f t="shared" si="1"/>
        <v>1408.5</v>
      </c>
    </row>
    <row r="7" spans="1:7" ht="21.75" customHeight="1" thickBot="1" x14ac:dyDescent="0.35">
      <c r="A7" s="31" t="s">
        <v>52</v>
      </c>
      <c r="B7" s="32" t="s">
        <v>75</v>
      </c>
      <c r="C7" s="32" t="s">
        <v>138</v>
      </c>
      <c r="D7" s="62">
        <f>D8</f>
        <v>569.20000000000005</v>
      </c>
      <c r="E7" s="62">
        <f t="shared" ref="E7:G7" si="2">E8</f>
        <v>516.9</v>
      </c>
      <c r="F7" s="62">
        <f t="shared" si="2"/>
        <v>485.7</v>
      </c>
      <c r="G7" s="62">
        <f t="shared" si="2"/>
        <v>466.1</v>
      </c>
    </row>
    <row r="8" spans="1:7" ht="22.5" customHeight="1" thickBot="1" x14ac:dyDescent="0.35">
      <c r="A8" s="31" t="s">
        <v>53</v>
      </c>
      <c r="B8" s="32" t="s">
        <v>75</v>
      </c>
      <c r="C8" s="32" t="s">
        <v>138</v>
      </c>
      <c r="D8" s="62">
        <v>569.20000000000005</v>
      </c>
      <c r="E8" s="62">
        <v>516.9</v>
      </c>
      <c r="F8" s="62">
        <v>485.7</v>
      </c>
      <c r="G8" s="63">
        <v>466.1</v>
      </c>
    </row>
    <row r="9" spans="1:7" ht="10.5" customHeight="1" thickBot="1" x14ac:dyDescent="0.35">
      <c r="A9" s="31" t="s">
        <v>54</v>
      </c>
      <c r="B9" s="32" t="s">
        <v>76</v>
      </c>
      <c r="C9" s="32" t="s">
        <v>140</v>
      </c>
      <c r="D9" s="62">
        <f>D10</f>
        <v>1108.2</v>
      </c>
      <c r="E9" s="62">
        <f t="shared" ref="E9:G9" si="3">E10</f>
        <v>1016.6</v>
      </c>
      <c r="F9" s="62">
        <f t="shared" si="3"/>
        <v>808.1</v>
      </c>
      <c r="G9" s="62">
        <f t="shared" si="3"/>
        <v>942.4</v>
      </c>
    </row>
    <row r="10" spans="1:7" ht="23.25" customHeight="1" thickBot="1" x14ac:dyDescent="0.35">
      <c r="A10" s="31" t="s">
        <v>53</v>
      </c>
      <c r="B10" s="32">
        <v>104</v>
      </c>
      <c r="C10" s="32" t="s">
        <v>140</v>
      </c>
      <c r="D10" s="62">
        <v>1108.2</v>
      </c>
      <c r="E10" s="62">
        <v>1016.6</v>
      </c>
      <c r="F10" s="62">
        <v>808.1</v>
      </c>
      <c r="G10" s="63">
        <v>942.4</v>
      </c>
    </row>
    <row r="11" spans="1:7" ht="13.5" customHeight="1" thickBot="1" x14ac:dyDescent="0.35">
      <c r="A11" s="31" t="s">
        <v>55</v>
      </c>
      <c r="B11" s="32" t="s">
        <v>77</v>
      </c>
      <c r="C11" s="32"/>
      <c r="D11" s="62">
        <f>D12</f>
        <v>0</v>
      </c>
      <c r="E11" s="62">
        <f t="shared" ref="E11:F11" si="4">E12</f>
        <v>0</v>
      </c>
      <c r="F11" s="62">
        <f t="shared" si="4"/>
        <v>0</v>
      </c>
      <c r="G11" s="62">
        <f>G12</f>
        <v>10</v>
      </c>
    </row>
    <row r="12" spans="1:7" ht="22.5" customHeight="1" thickBot="1" x14ac:dyDescent="0.35">
      <c r="A12" s="31" t="s">
        <v>56</v>
      </c>
      <c r="B12" s="32" t="s">
        <v>77</v>
      </c>
      <c r="C12" s="64">
        <v>9900750</v>
      </c>
      <c r="D12" s="62">
        <v>0</v>
      </c>
      <c r="E12" s="62"/>
      <c r="F12" s="62"/>
      <c r="G12" s="63">
        <v>10</v>
      </c>
    </row>
    <row r="13" spans="1:7" ht="23.25" customHeight="1" thickBot="1" x14ac:dyDescent="0.35">
      <c r="A13" s="31" t="s">
        <v>57</v>
      </c>
      <c r="B13" s="32" t="s">
        <v>78</v>
      </c>
      <c r="C13" s="32"/>
      <c r="D13" s="62">
        <f>D14</f>
        <v>60</v>
      </c>
      <c r="E13" s="62">
        <f t="shared" ref="E13:G13" si="5">E14</f>
        <v>0</v>
      </c>
      <c r="F13" s="62">
        <f t="shared" si="5"/>
        <v>0</v>
      </c>
      <c r="G13" s="62">
        <f t="shared" si="5"/>
        <v>0</v>
      </c>
    </row>
    <row r="14" spans="1:7" ht="45" customHeight="1" thickBot="1" x14ac:dyDescent="0.35">
      <c r="A14" s="31" t="s">
        <v>58</v>
      </c>
      <c r="B14" s="32" t="s">
        <v>78</v>
      </c>
      <c r="C14" s="32" t="s">
        <v>89</v>
      </c>
      <c r="D14" s="62">
        <v>60</v>
      </c>
      <c r="E14" s="62"/>
      <c r="F14" s="62"/>
      <c r="G14" s="65"/>
    </row>
    <row r="15" spans="1:7" ht="22.5" customHeight="1" thickBot="1" x14ac:dyDescent="0.35">
      <c r="A15" s="58" t="s">
        <v>59</v>
      </c>
      <c r="B15" s="59" t="s">
        <v>79</v>
      </c>
      <c r="C15" s="59"/>
      <c r="D15" s="66">
        <f>D16</f>
        <v>58.1</v>
      </c>
      <c r="E15" s="66">
        <f t="shared" ref="E15:G15" si="6">E16</f>
        <v>62</v>
      </c>
      <c r="F15" s="66">
        <f t="shared" si="6"/>
        <v>54.2</v>
      </c>
      <c r="G15" s="66">
        <f t="shared" si="6"/>
        <v>62</v>
      </c>
    </row>
    <row r="16" spans="1:7" ht="47.25" customHeight="1" thickBot="1" x14ac:dyDescent="0.35">
      <c r="A16" s="31" t="s">
        <v>60</v>
      </c>
      <c r="B16" s="32" t="s">
        <v>79</v>
      </c>
      <c r="C16" s="32" t="s">
        <v>141</v>
      </c>
      <c r="D16" s="62">
        <v>58.1</v>
      </c>
      <c r="E16" s="62">
        <v>62</v>
      </c>
      <c r="F16" s="62">
        <v>54.2</v>
      </c>
      <c r="G16" s="63">
        <v>62</v>
      </c>
    </row>
    <row r="17" spans="1:7" ht="27" customHeight="1" thickBot="1" x14ac:dyDescent="0.35">
      <c r="A17" s="58" t="s">
        <v>61</v>
      </c>
      <c r="B17" s="59" t="s">
        <v>80</v>
      </c>
      <c r="C17" s="59"/>
      <c r="D17" s="66">
        <f t="shared" ref="D17:F17" si="7">D18+D20+D22</f>
        <v>294.2</v>
      </c>
      <c r="E17" s="66">
        <f t="shared" si="7"/>
        <v>409.5</v>
      </c>
      <c r="F17" s="66">
        <f t="shared" si="7"/>
        <v>233.5</v>
      </c>
      <c r="G17" s="66">
        <f>G18+G20+G22</f>
        <v>150</v>
      </c>
    </row>
    <row r="18" spans="1:7" ht="21" thickBot="1" x14ac:dyDescent="0.35">
      <c r="A18" s="31" t="s">
        <v>62</v>
      </c>
      <c r="B18" s="32" t="s">
        <v>81</v>
      </c>
      <c r="C18" s="32"/>
      <c r="D18" s="62">
        <f>D19</f>
        <v>44.2</v>
      </c>
      <c r="E18" s="62">
        <f t="shared" ref="E18:G18" si="8">E19</f>
        <v>50</v>
      </c>
      <c r="F18" s="62">
        <f t="shared" si="8"/>
        <v>0</v>
      </c>
      <c r="G18" s="62">
        <f t="shared" si="8"/>
        <v>50</v>
      </c>
    </row>
    <row r="19" spans="1:7" ht="34.5" customHeight="1" thickBot="1" x14ac:dyDescent="0.35">
      <c r="A19" s="31" t="s">
        <v>63</v>
      </c>
      <c r="B19" s="32" t="s">
        <v>81</v>
      </c>
      <c r="C19" s="32" t="s">
        <v>137</v>
      </c>
      <c r="D19" s="62">
        <v>44.2</v>
      </c>
      <c r="E19" s="62">
        <v>50</v>
      </c>
      <c r="F19" s="62"/>
      <c r="G19" s="63">
        <v>50</v>
      </c>
    </row>
    <row r="20" spans="1:7" ht="15" thickBot="1" x14ac:dyDescent="0.35">
      <c r="A20" s="31" t="s">
        <v>64</v>
      </c>
      <c r="B20" s="32" t="s">
        <v>82</v>
      </c>
      <c r="C20" s="32"/>
      <c r="D20" s="62">
        <f>D21</f>
        <v>250</v>
      </c>
      <c r="E20" s="62">
        <f t="shared" ref="E20:G20" si="9">E21</f>
        <v>359.5</v>
      </c>
      <c r="F20" s="62">
        <f t="shared" si="9"/>
        <v>233.5</v>
      </c>
      <c r="G20" s="62">
        <f t="shared" si="9"/>
        <v>0</v>
      </c>
    </row>
    <row r="21" spans="1:7" ht="41.4" thickBot="1" x14ac:dyDescent="0.35">
      <c r="A21" s="31" t="s">
        <v>65</v>
      </c>
      <c r="B21" s="32" t="s">
        <v>82</v>
      </c>
      <c r="C21" s="32" t="s">
        <v>135</v>
      </c>
      <c r="D21" s="62">
        <v>250</v>
      </c>
      <c r="E21" s="62">
        <v>359.5</v>
      </c>
      <c r="F21" s="62">
        <v>233.5</v>
      </c>
      <c r="G21" s="63"/>
    </row>
    <row r="22" spans="1:7" ht="21" thickBot="1" x14ac:dyDescent="0.35">
      <c r="A22" s="31" t="s">
        <v>66</v>
      </c>
      <c r="B22" s="32" t="s">
        <v>83</v>
      </c>
      <c r="C22" s="32"/>
      <c r="D22" s="62">
        <f>D23+D24</f>
        <v>0</v>
      </c>
      <c r="E22" s="62">
        <f t="shared" ref="E22:G22" si="10">E23+E24</f>
        <v>0</v>
      </c>
      <c r="F22" s="62">
        <f t="shared" si="10"/>
        <v>0</v>
      </c>
      <c r="G22" s="62">
        <f t="shared" si="10"/>
        <v>100</v>
      </c>
    </row>
    <row r="23" spans="1:7" ht="24" customHeight="1" thickBot="1" x14ac:dyDescent="0.35">
      <c r="A23" s="31" t="s">
        <v>53</v>
      </c>
      <c r="B23" s="32" t="s">
        <v>83</v>
      </c>
      <c r="C23" s="32" t="s">
        <v>136</v>
      </c>
      <c r="D23" s="62"/>
      <c r="E23" s="62"/>
      <c r="F23" s="62"/>
      <c r="G23" s="67">
        <v>100</v>
      </c>
    </row>
    <row r="24" spans="1:7" ht="25.5" customHeight="1" thickBot="1" x14ac:dyDescent="0.35">
      <c r="A24" s="31" t="s">
        <v>53</v>
      </c>
      <c r="B24" s="32" t="s">
        <v>83</v>
      </c>
      <c r="C24" s="32"/>
      <c r="D24" s="62"/>
      <c r="E24" s="62"/>
      <c r="F24" s="62"/>
      <c r="G24" s="67"/>
    </row>
    <row r="25" spans="1:7" ht="15" thickBot="1" x14ac:dyDescent="0.35">
      <c r="A25" s="58" t="s">
        <v>67</v>
      </c>
      <c r="B25" s="59" t="s">
        <v>84</v>
      </c>
      <c r="C25" s="59"/>
      <c r="D25" s="66">
        <f>D26+D28+D30</f>
        <v>341.69999999999993</v>
      </c>
      <c r="E25" s="66">
        <f t="shared" ref="E25:G25" si="11">E26+E28+E30</f>
        <v>472.2</v>
      </c>
      <c r="F25" s="66">
        <f t="shared" si="11"/>
        <v>442.3</v>
      </c>
      <c r="G25" s="66">
        <f t="shared" si="11"/>
        <v>653.6</v>
      </c>
    </row>
    <row r="26" spans="1:7" ht="15" thickBot="1" x14ac:dyDescent="0.35">
      <c r="A26" s="31" t="s">
        <v>68</v>
      </c>
      <c r="B26" s="32" t="s">
        <v>85</v>
      </c>
      <c r="C26" s="32"/>
      <c r="D26" s="62">
        <f>D27</f>
        <v>0</v>
      </c>
      <c r="E26" s="62">
        <f t="shared" ref="E26:G26" si="12">E27</f>
        <v>0</v>
      </c>
      <c r="F26" s="62">
        <f t="shared" si="12"/>
        <v>0</v>
      </c>
      <c r="G26" s="62">
        <f t="shared" si="12"/>
        <v>3.6</v>
      </c>
    </row>
    <row r="27" spans="1:7" ht="21" thickBot="1" x14ac:dyDescent="0.35">
      <c r="A27" s="31" t="s">
        <v>69</v>
      </c>
      <c r="B27" s="32" t="s">
        <v>85</v>
      </c>
      <c r="C27" s="33" t="s">
        <v>142</v>
      </c>
      <c r="D27" s="62"/>
      <c r="E27" s="62"/>
      <c r="F27" s="62"/>
      <c r="G27" s="62">
        <v>3.6</v>
      </c>
    </row>
    <row r="28" spans="1:7" ht="23.25" customHeight="1" thickBot="1" x14ac:dyDescent="0.35">
      <c r="A28" s="31" t="s">
        <v>88</v>
      </c>
      <c r="B28" s="32" t="s">
        <v>86</v>
      </c>
      <c r="C28" s="32"/>
      <c r="D28" s="62">
        <f>D29</f>
        <v>28.9</v>
      </c>
      <c r="E28" s="62">
        <f t="shared" ref="E28:G28" si="13">E29</f>
        <v>75</v>
      </c>
      <c r="F28" s="62">
        <f t="shared" si="13"/>
        <v>75</v>
      </c>
      <c r="G28" s="62">
        <f t="shared" si="13"/>
        <v>0</v>
      </c>
    </row>
    <row r="29" spans="1:7" ht="30" customHeight="1" thickBot="1" x14ac:dyDescent="0.35">
      <c r="A29" s="31" t="s">
        <v>53</v>
      </c>
      <c r="B29" s="32" t="s">
        <v>86</v>
      </c>
      <c r="C29" s="33" t="s">
        <v>143</v>
      </c>
      <c r="D29" s="62">
        <v>28.9</v>
      </c>
      <c r="E29" s="61">
        <v>75</v>
      </c>
      <c r="F29" s="61">
        <v>75</v>
      </c>
      <c r="G29" s="63"/>
    </row>
    <row r="30" spans="1:7" ht="15" thickBot="1" x14ac:dyDescent="0.35">
      <c r="A30" s="31" t="s">
        <v>70</v>
      </c>
      <c r="B30" s="32" t="s">
        <v>87</v>
      </c>
      <c r="C30" s="68"/>
      <c r="D30" s="62">
        <f>SUM(D31:D34)</f>
        <v>312.79999999999995</v>
      </c>
      <c r="E30" s="62">
        <f t="shared" ref="E30:G30" si="14">SUM(E31:E34)</f>
        <v>397.2</v>
      </c>
      <c r="F30" s="62">
        <f t="shared" si="14"/>
        <v>367.3</v>
      </c>
      <c r="G30" s="62">
        <f t="shared" si="14"/>
        <v>650</v>
      </c>
    </row>
    <row r="31" spans="1:7" ht="21" thickBot="1" x14ac:dyDescent="0.35">
      <c r="A31" s="31" t="s">
        <v>146</v>
      </c>
      <c r="B31" s="32" t="s">
        <v>87</v>
      </c>
      <c r="C31" s="33" t="s">
        <v>107</v>
      </c>
      <c r="D31" s="62"/>
      <c r="E31" s="62">
        <v>150</v>
      </c>
      <c r="F31" s="62">
        <v>150</v>
      </c>
      <c r="G31" s="63">
        <v>650</v>
      </c>
    </row>
    <row r="32" spans="1:7" ht="21" thickBot="1" x14ac:dyDescent="0.35">
      <c r="A32" s="31" t="s">
        <v>146</v>
      </c>
      <c r="B32" s="32" t="s">
        <v>87</v>
      </c>
      <c r="C32" s="33" t="s">
        <v>108</v>
      </c>
      <c r="D32" s="62">
        <v>175.2</v>
      </c>
      <c r="E32" s="62">
        <v>247.2</v>
      </c>
      <c r="F32" s="62">
        <v>217.3</v>
      </c>
      <c r="G32" s="63"/>
    </row>
    <row r="33" spans="1:7" ht="21" thickBot="1" x14ac:dyDescent="0.35">
      <c r="A33" s="31" t="s">
        <v>144</v>
      </c>
      <c r="B33" s="32" t="s">
        <v>87</v>
      </c>
      <c r="C33" s="33" t="s">
        <v>147</v>
      </c>
      <c r="D33" s="62"/>
      <c r="E33" s="62"/>
      <c r="F33" s="62"/>
      <c r="G33" s="63"/>
    </row>
    <row r="34" spans="1:7" ht="21" thickBot="1" x14ac:dyDescent="0.35">
      <c r="A34" s="31" t="s">
        <v>144</v>
      </c>
      <c r="B34" s="32" t="s">
        <v>87</v>
      </c>
      <c r="C34" s="33" t="s">
        <v>145</v>
      </c>
      <c r="D34" s="62">
        <v>137.6</v>
      </c>
      <c r="E34" s="62"/>
      <c r="F34" s="62"/>
      <c r="G34" s="63"/>
    </row>
    <row r="35" spans="1:7" ht="21" thickBot="1" x14ac:dyDescent="0.35">
      <c r="A35" s="58" t="s">
        <v>71</v>
      </c>
      <c r="B35" s="59">
        <v>1403</v>
      </c>
      <c r="C35" s="33"/>
      <c r="D35" s="66"/>
      <c r="E35" s="66"/>
      <c r="F35" s="66"/>
      <c r="G35" s="63"/>
    </row>
    <row r="36" spans="1:7" ht="41.4" thickBot="1" x14ac:dyDescent="0.35">
      <c r="A36" s="31" t="s">
        <v>72</v>
      </c>
      <c r="B36" s="32">
        <v>1403</v>
      </c>
      <c r="C36" s="33" t="s">
        <v>148</v>
      </c>
      <c r="D36" s="62"/>
      <c r="E36" s="61"/>
      <c r="F36" s="62"/>
      <c r="G36" s="63"/>
    </row>
    <row r="37" spans="1:7" ht="41.4" thickBot="1" x14ac:dyDescent="0.35">
      <c r="A37" s="31" t="s">
        <v>72</v>
      </c>
      <c r="B37" s="32">
        <v>1403</v>
      </c>
      <c r="C37" s="33"/>
      <c r="D37" s="62"/>
      <c r="E37" s="61"/>
      <c r="F37" s="62"/>
      <c r="G37" s="69"/>
    </row>
    <row r="38" spans="1:7" ht="15" thickBot="1" x14ac:dyDescent="0.35">
      <c r="A38" s="70" t="s">
        <v>73</v>
      </c>
      <c r="B38" s="71"/>
      <c r="C38" s="71"/>
      <c r="D38" s="62">
        <f>D5+D15+D17+D25</f>
        <v>2431.3999999999996</v>
      </c>
      <c r="E38" s="62">
        <f t="shared" ref="E38:G38" si="15">E5+E15+E17+E25</f>
        <v>2477.1999999999998</v>
      </c>
      <c r="F38" s="62">
        <f t="shared" si="15"/>
        <v>2023.8</v>
      </c>
      <c r="G38" s="62">
        <f t="shared" si="15"/>
        <v>2284.1</v>
      </c>
    </row>
  </sheetData>
  <mergeCells count="8">
    <mergeCell ref="A1:G1"/>
    <mergeCell ref="A2:G2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BreakPreview" topLeftCell="A22" zoomScale="95" zoomScaleNormal="100" zoomScaleSheetLayoutView="95" workbookViewId="0">
      <selection activeCell="C36" sqref="C36"/>
    </sheetView>
  </sheetViews>
  <sheetFormatPr defaultRowHeight="14.4" x14ac:dyDescent="0.3"/>
  <cols>
    <col min="1" max="1" width="63" customWidth="1"/>
    <col min="2" max="2" width="16.44140625" customWidth="1"/>
    <col min="3" max="3" width="16.109375" customWidth="1"/>
  </cols>
  <sheetData>
    <row r="1" spans="1:3" ht="18.75" customHeight="1" x14ac:dyDescent="0.3">
      <c r="A1" s="84" t="s">
        <v>176</v>
      </c>
      <c r="B1" s="84"/>
      <c r="C1" s="84"/>
    </row>
    <row r="2" spans="1:3" ht="18.75" customHeight="1" x14ac:dyDescent="0.3">
      <c r="A2" s="84"/>
      <c r="B2" s="84"/>
      <c r="C2" s="84"/>
    </row>
    <row r="3" spans="1:3" ht="18.75" customHeight="1" x14ac:dyDescent="0.3">
      <c r="A3" s="84"/>
      <c r="B3" s="84"/>
      <c r="C3" s="84"/>
    </row>
    <row r="4" spans="1:3" ht="19.5" customHeight="1" thickBot="1" x14ac:dyDescent="0.35">
      <c r="A4" s="72"/>
      <c r="B4" s="85" t="s">
        <v>164</v>
      </c>
      <c r="C4" s="85"/>
    </row>
    <row r="5" spans="1:3" ht="46.8" x14ac:dyDescent="0.3">
      <c r="A5" s="9" t="s">
        <v>106</v>
      </c>
      <c r="B5" s="10" t="s">
        <v>177</v>
      </c>
      <c r="C5" s="10" t="s">
        <v>178</v>
      </c>
    </row>
    <row r="6" spans="1:3" ht="15.75" x14ac:dyDescent="0.25">
      <c r="A6" s="75">
        <v>1</v>
      </c>
      <c r="B6" s="75">
        <v>2</v>
      </c>
      <c r="C6" s="75">
        <v>3</v>
      </c>
    </row>
    <row r="7" spans="1:3" ht="17.25" customHeight="1" x14ac:dyDescent="0.3">
      <c r="A7" s="76" t="s">
        <v>90</v>
      </c>
      <c r="B7" s="77"/>
      <c r="C7" s="77"/>
    </row>
    <row r="8" spans="1:3" ht="17.25" customHeight="1" thickBot="1" x14ac:dyDescent="0.35">
      <c r="A8" s="12" t="s">
        <v>8</v>
      </c>
      <c r="B8" s="34">
        <v>17</v>
      </c>
      <c r="C8" s="34">
        <v>19.47</v>
      </c>
    </row>
    <row r="9" spans="1:3" ht="17.25" customHeight="1" thickBot="1" x14ac:dyDescent="0.35">
      <c r="A9" s="12" t="s">
        <v>11</v>
      </c>
      <c r="B9" s="34">
        <v>100</v>
      </c>
      <c r="C9" s="34">
        <v>60.63</v>
      </c>
    </row>
    <row r="10" spans="1:3" ht="17.25" customHeight="1" thickBot="1" x14ac:dyDescent="0.35">
      <c r="A10" s="12" t="s">
        <v>91</v>
      </c>
      <c r="B10" s="34">
        <v>37</v>
      </c>
      <c r="C10" s="34">
        <v>11.69</v>
      </c>
    </row>
    <row r="11" spans="1:3" ht="17.25" customHeight="1" thickBot="1" x14ac:dyDescent="0.35">
      <c r="A11" s="12" t="s">
        <v>166</v>
      </c>
      <c r="B11" s="34">
        <v>341</v>
      </c>
      <c r="C11" s="34">
        <v>365.01</v>
      </c>
    </row>
    <row r="12" spans="1:3" ht="17.25" customHeight="1" thickBot="1" x14ac:dyDescent="0.35">
      <c r="A12" s="12" t="s">
        <v>167</v>
      </c>
      <c r="B12" s="34">
        <v>631</v>
      </c>
      <c r="C12" s="34">
        <v>631.61</v>
      </c>
    </row>
    <row r="13" spans="1:3" ht="57.6" customHeight="1" thickBot="1" x14ac:dyDescent="0.35">
      <c r="A13" s="12" t="s">
        <v>92</v>
      </c>
      <c r="B13" s="34">
        <v>1</v>
      </c>
      <c r="C13" s="34">
        <v>0.6</v>
      </c>
    </row>
    <row r="14" spans="1:3" ht="17.25" customHeight="1" thickBot="1" x14ac:dyDescent="0.35">
      <c r="A14" s="12" t="s">
        <v>93</v>
      </c>
      <c r="B14" s="34"/>
      <c r="C14" s="34"/>
    </row>
    <row r="15" spans="1:3" ht="52.8" customHeight="1" thickBot="1" x14ac:dyDescent="0.35">
      <c r="A15" s="12" t="s">
        <v>173</v>
      </c>
      <c r="B15" s="34">
        <v>1</v>
      </c>
      <c r="C15" s="34">
        <v>1</v>
      </c>
    </row>
    <row r="16" spans="1:3" ht="46.5" customHeight="1" thickBot="1" x14ac:dyDescent="0.35">
      <c r="A16" s="12" t="s">
        <v>95</v>
      </c>
      <c r="B16" s="34"/>
      <c r="C16" s="34"/>
    </row>
    <row r="17" spans="1:3" ht="64.2" customHeight="1" thickBot="1" x14ac:dyDescent="0.35">
      <c r="A17" s="12" t="s">
        <v>169</v>
      </c>
      <c r="B17" s="34">
        <v>0</v>
      </c>
      <c r="C17" s="34">
        <v>0</v>
      </c>
    </row>
    <row r="18" spans="1:3" ht="34.5" customHeight="1" thickBot="1" x14ac:dyDescent="0.35">
      <c r="A18" s="12" t="s">
        <v>175</v>
      </c>
      <c r="B18" s="34"/>
      <c r="C18" s="34">
        <v>0</v>
      </c>
    </row>
    <row r="19" spans="1:3" ht="17.25" customHeight="1" thickBot="1" x14ac:dyDescent="0.35">
      <c r="A19" s="12" t="s">
        <v>26</v>
      </c>
      <c r="B19" s="34"/>
      <c r="C19" s="34"/>
    </row>
    <row r="20" spans="1:3" ht="17.25" customHeight="1" thickBot="1" x14ac:dyDescent="0.35">
      <c r="A20" s="12" t="s">
        <v>179</v>
      </c>
      <c r="B20" s="34"/>
      <c r="C20" s="34">
        <v>-1.47</v>
      </c>
    </row>
    <row r="21" spans="1:3" ht="76.2" customHeight="1" thickBot="1" x14ac:dyDescent="0.35">
      <c r="A21" s="12" t="s">
        <v>180</v>
      </c>
      <c r="B21" s="34">
        <v>179</v>
      </c>
      <c r="C21" s="34">
        <v>183.71</v>
      </c>
    </row>
    <row r="22" spans="1:3" ht="17.25" customHeight="1" thickBot="1" x14ac:dyDescent="0.35">
      <c r="A22" s="13" t="s">
        <v>96</v>
      </c>
      <c r="B22" s="35">
        <f>SUM(B8:B21)</f>
        <v>1307</v>
      </c>
      <c r="C22" s="35">
        <f>SUM(C8:C21)</f>
        <v>1272.2499999999998</v>
      </c>
    </row>
    <row r="23" spans="1:3" ht="17.25" customHeight="1" thickBot="1" x14ac:dyDescent="0.35">
      <c r="A23" s="12" t="s">
        <v>97</v>
      </c>
      <c r="B23" s="34">
        <v>3189.14</v>
      </c>
      <c r="C23" s="34">
        <v>2877.64</v>
      </c>
    </row>
    <row r="24" spans="1:3" ht="17.25" customHeight="1" thickBot="1" x14ac:dyDescent="0.35">
      <c r="A24" s="12" t="s">
        <v>98</v>
      </c>
      <c r="B24" s="36">
        <f>B22+B23</f>
        <v>4496.1399999999994</v>
      </c>
      <c r="C24" s="36">
        <f>C22+C23</f>
        <v>4149.8899999999994</v>
      </c>
    </row>
    <row r="25" spans="1:3" ht="17.25" customHeight="1" thickBot="1" x14ac:dyDescent="0.35">
      <c r="A25" s="11" t="s">
        <v>99</v>
      </c>
      <c r="B25" s="37"/>
      <c r="C25" s="37"/>
    </row>
    <row r="26" spans="1:3" ht="17.25" customHeight="1" thickBot="1" x14ac:dyDescent="0.35">
      <c r="A26" s="14" t="s">
        <v>100</v>
      </c>
      <c r="B26" s="37">
        <v>2124.4899999999998</v>
      </c>
      <c r="C26" s="37">
        <f>B26</f>
        <v>2124.4899999999998</v>
      </c>
    </row>
    <row r="27" spans="1:3" ht="17.25" customHeight="1" thickBot="1" x14ac:dyDescent="0.35">
      <c r="A27" s="14" t="s">
        <v>59</v>
      </c>
      <c r="B27" s="37">
        <v>88.1</v>
      </c>
      <c r="C27" s="37">
        <f t="shared" ref="C27:C33" si="0">B27</f>
        <v>88.1</v>
      </c>
    </row>
    <row r="28" spans="1:3" ht="17.25" customHeight="1" thickBot="1" x14ac:dyDescent="0.35">
      <c r="A28" s="14" t="s">
        <v>171</v>
      </c>
      <c r="B28" s="37">
        <v>0</v>
      </c>
      <c r="C28" s="37">
        <f t="shared" si="0"/>
        <v>0</v>
      </c>
    </row>
    <row r="29" spans="1:3" ht="17.25" customHeight="1" thickBot="1" x14ac:dyDescent="0.35">
      <c r="A29" s="14" t="s">
        <v>62</v>
      </c>
      <c r="B29" s="37">
        <v>0</v>
      </c>
      <c r="C29" s="37">
        <f t="shared" si="0"/>
        <v>0</v>
      </c>
    </row>
    <row r="30" spans="1:3" ht="17.25" customHeight="1" thickBot="1" x14ac:dyDescent="0.35">
      <c r="A30" s="14" t="s">
        <v>101</v>
      </c>
      <c r="B30" s="37">
        <v>614.6</v>
      </c>
      <c r="C30" s="37">
        <f>B30</f>
        <v>614.6</v>
      </c>
    </row>
    <row r="31" spans="1:3" ht="17.25" customHeight="1" thickBot="1" x14ac:dyDescent="0.35">
      <c r="A31" s="14" t="s">
        <v>66</v>
      </c>
      <c r="B31" s="37">
        <v>0</v>
      </c>
      <c r="C31" s="37">
        <f t="shared" si="0"/>
        <v>0</v>
      </c>
    </row>
    <row r="32" spans="1:3" ht="17.25" customHeight="1" thickBot="1" x14ac:dyDescent="0.35">
      <c r="A32" s="14" t="s">
        <v>102</v>
      </c>
      <c r="B32" s="37">
        <v>2043.67</v>
      </c>
      <c r="C32" s="37">
        <f t="shared" si="0"/>
        <v>2043.67</v>
      </c>
    </row>
    <row r="33" spans="1:3" ht="17.25" customHeight="1" thickBot="1" x14ac:dyDescent="0.35">
      <c r="A33" s="14" t="s">
        <v>103</v>
      </c>
      <c r="B33" s="37"/>
      <c r="C33" s="37">
        <f t="shared" si="0"/>
        <v>0</v>
      </c>
    </row>
    <row r="34" spans="1:3" ht="17.25" customHeight="1" thickBot="1" x14ac:dyDescent="0.35">
      <c r="A34" s="14" t="s">
        <v>181</v>
      </c>
      <c r="B34" s="37">
        <v>15</v>
      </c>
      <c r="C34" s="37">
        <f>B34</f>
        <v>15</v>
      </c>
    </row>
    <row r="35" spans="1:3" ht="31.2" customHeight="1" thickBot="1" x14ac:dyDescent="0.35">
      <c r="A35" s="14" t="s">
        <v>182</v>
      </c>
      <c r="B35" s="37">
        <v>55</v>
      </c>
      <c r="C35" s="37">
        <f>B35</f>
        <v>55</v>
      </c>
    </row>
    <row r="36" spans="1:3" ht="21" customHeight="1" thickBot="1" x14ac:dyDescent="0.35">
      <c r="A36" s="14" t="s">
        <v>183</v>
      </c>
      <c r="B36" s="37">
        <v>20.25</v>
      </c>
      <c r="C36" s="37">
        <f>B36</f>
        <v>20.25</v>
      </c>
    </row>
    <row r="37" spans="1:3" ht="17.25" customHeight="1" thickBot="1" x14ac:dyDescent="0.35">
      <c r="A37" s="14" t="s">
        <v>104</v>
      </c>
      <c r="B37" s="37">
        <f>SUM(B26:B36)</f>
        <v>4961.1099999999997</v>
      </c>
      <c r="C37" s="37">
        <f>SUM(C26:C36)</f>
        <v>4961.1099999999997</v>
      </c>
    </row>
    <row r="38" spans="1:3" ht="17.25" customHeight="1" thickBot="1" x14ac:dyDescent="0.35">
      <c r="A38" s="73" t="s">
        <v>105</v>
      </c>
      <c r="B38" s="74">
        <f>B24-B37</f>
        <v>-464.97000000000025</v>
      </c>
      <c r="C38" s="74">
        <f>C24-C37</f>
        <v>-811.22000000000025</v>
      </c>
    </row>
    <row r="39" spans="1:3" ht="15.6" x14ac:dyDescent="0.3">
      <c r="A39" s="15"/>
    </row>
  </sheetData>
  <mergeCells count="2">
    <mergeCell ref="A1:C3"/>
    <mergeCell ref="B4:C4"/>
  </mergeCells>
  <pageMargins left="0.7" right="0.7" top="0.75" bottom="0.75" header="0.3" footer="0.3"/>
  <pageSetup paperSize="9" scale="87" orientation="portrait" horizontalDpi="180" verticalDpi="180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A37" sqref="A37"/>
    </sheetView>
  </sheetViews>
  <sheetFormatPr defaultRowHeight="14.4" x14ac:dyDescent="0.3"/>
  <cols>
    <col min="1" max="1" width="49.5546875" customWidth="1"/>
    <col min="2" max="2" width="12.33203125" customWidth="1"/>
    <col min="3" max="3" width="11.5546875" customWidth="1"/>
    <col min="4" max="4" width="12.109375" customWidth="1"/>
  </cols>
  <sheetData>
    <row r="1" spans="1:4" ht="12.75" customHeight="1" x14ac:dyDescent="0.25">
      <c r="A1" s="88"/>
      <c r="B1" s="88"/>
      <c r="C1" s="88"/>
      <c r="D1" s="88"/>
    </row>
    <row r="2" spans="1:4" ht="15.6" x14ac:dyDescent="0.3">
      <c r="A2" s="86" t="s">
        <v>109</v>
      </c>
      <c r="B2" s="86"/>
      <c r="C2" s="86"/>
      <c r="D2" s="86"/>
    </row>
    <row r="3" spans="1:4" ht="15.6" x14ac:dyDescent="0.3">
      <c r="A3" s="86" t="s">
        <v>168</v>
      </c>
      <c r="B3" s="86"/>
      <c r="C3" s="86"/>
      <c r="D3" s="86"/>
    </row>
    <row r="4" spans="1:4" ht="15.6" x14ac:dyDescent="0.3">
      <c r="A4" s="86" t="s">
        <v>184</v>
      </c>
      <c r="B4" s="86"/>
      <c r="C4" s="86"/>
      <c r="D4" s="86"/>
    </row>
    <row r="5" spans="1:4" ht="16.2" thickBot="1" x14ac:dyDescent="0.35">
      <c r="A5" s="87" t="s">
        <v>110</v>
      </c>
      <c r="B5" s="87"/>
      <c r="C5" s="87"/>
      <c r="D5" s="87"/>
    </row>
    <row r="6" spans="1:4" ht="16.2" thickBot="1" x14ac:dyDescent="0.35">
      <c r="A6" s="18" t="s">
        <v>1</v>
      </c>
      <c r="B6" s="19" t="s">
        <v>172</v>
      </c>
      <c r="C6" s="19" t="s">
        <v>174</v>
      </c>
      <c r="D6" s="19" t="s">
        <v>185</v>
      </c>
    </row>
    <row r="7" spans="1:4" ht="18" customHeight="1" thickBot="1" x14ac:dyDescent="0.35">
      <c r="A7" s="20" t="s">
        <v>90</v>
      </c>
      <c r="B7" s="21"/>
      <c r="C7" s="21"/>
      <c r="D7" s="21"/>
    </row>
    <row r="8" spans="1:4" ht="22.5" customHeight="1" thickBot="1" x14ac:dyDescent="0.35">
      <c r="A8" s="22" t="s">
        <v>8</v>
      </c>
      <c r="B8" s="28">
        <v>18</v>
      </c>
      <c r="C8" s="28">
        <v>20</v>
      </c>
      <c r="D8" s="28">
        <v>22</v>
      </c>
    </row>
    <row r="9" spans="1:4" ht="22.5" customHeight="1" thickBot="1" x14ac:dyDescent="0.35">
      <c r="A9" s="22" t="s">
        <v>111</v>
      </c>
      <c r="B9" s="28">
        <v>0</v>
      </c>
      <c r="C9" s="28">
        <v>0</v>
      </c>
      <c r="D9" s="28">
        <v>0</v>
      </c>
    </row>
    <row r="10" spans="1:4" ht="21" customHeight="1" thickBot="1" x14ac:dyDescent="0.35">
      <c r="A10" s="22" t="s">
        <v>128</v>
      </c>
      <c r="B10" s="28">
        <v>35</v>
      </c>
      <c r="C10" s="28">
        <v>45</v>
      </c>
      <c r="D10" s="28">
        <v>50</v>
      </c>
    </row>
    <row r="11" spans="1:4" ht="20.25" customHeight="1" thickBot="1" x14ac:dyDescent="0.35">
      <c r="A11" s="22" t="s">
        <v>129</v>
      </c>
      <c r="B11" s="28">
        <v>345</v>
      </c>
      <c r="C11" s="28">
        <v>345</v>
      </c>
      <c r="D11" s="28">
        <v>345</v>
      </c>
    </row>
    <row r="12" spans="1:4" ht="21.75" customHeight="1" thickBot="1" x14ac:dyDescent="0.35">
      <c r="A12" s="22" t="s">
        <v>130</v>
      </c>
      <c r="B12" s="28">
        <v>630</v>
      </c>
      <c r="C12" s="28">
        <v>630</v>
      </c>
      <c r="D12" s="28">
        <v>628</v>
      </c>
    </row>
    <row r="13" spans="1:4" ht="22.5" customHeight="1" thickBot="1" x14ac:dyDescent="0.35">
      <c r="A13" s="22" t="s">
        <v>131</v>
      </c>
      <c r="B13" s="28">
        <v>1</v>
      </c>
      <c r="C13" s="28">
        <v>2</v>
      </c>
      <c r="D13" s="28">
        <v>2</v>
      </c>
    </row>
    <row r="14" spans="1:4" ht="21.75" customHeight="1" thickBot="1" x14ac:dyDescent="0.35">
      <c r="A14" s="22" t="s">
        <v>94</v>
      </c>
      <c r="B14" s="28"/>
      <c r="C14" s="28"/>
      <c r="D14" s="28"/>
    </row>
    <row r="15" spans="1:4" ht="45.75" customHeight="1" thickBot="1" x14ac:dyDescent="0.35">
      <c r="A15" s="12" t="s">
        <v>169</v>
      </c>
      <c r="B15" s="28">
        <v>0</v>
      </c>
      <c r="C15" s="28">
        <v>0</v>
      </c>
      <c r="D15" s="28">
        <v>0</v>
      </c>
    </row>
    <row r="16" spans="1:4" ht="33" customHeight="1" thickBot="1" x14ac:dyDescent="0.35">
      <c r="A16" s="22" t="s">
        <v>132</v>
      </c>
      <c r="B16" s="28">
        <v>0</v>
      </c>
      <c r="C16" s="28"/>
      <c r="D16" s="28">
        <v>0</v>
      </c>
    </row>
    <row r="17" spans="1:4" ht="51" customHeight="1" thickBot="1" x14ac:dyDescent="0.35">
      <c r="A17" s="22" t="s">
        <v>133</v>
      </c>
      <c r="B17" s="28"/>
      <c r="C17" s="28"/>
      <c r="D17" s="28"/>
    </row>
    <row r="18" spans="1:4" ht="72" customHeight="1" thickBot="1" x14ac:dyDescent="0.35">
      <c r="A18" s="22" t="s">
        <v>173</v>
      </c>
      <c r="B18" s="28">
        <v>0</v>
      </c>
      <c r="C18" s="28">
        <v>0</v>
      </c>
      <c r="D18" s="28">
        <v>0</v>
      </c>
    </row>
    <row r="19" spans="1:4" ht="39" customHeight="1" thickBot="1" x14ac:dyDescent="0.35">
      <c r="A19" s="22" t="s">
        <v>134</v>
      </c>
      <c r="B19" s="28"/>
      <c r="C19" s="28"/>
      <c r="D19" s="28"/>
    </row>
    <row r="20" spans="1:4" ht="49.8" customHeight="1" thickBot="1" x14ac:dyDescent="0.35">
      <c r="A20" s="22" t="s">
        <v>133</v>
      </c>
      <c r="B20" s="28">
        <v>115</v>
      </c>
      <c r="C20" s="28">
        <v>115</v>
      </c>
      <c r="D20" s="28">
        <v>115</v>
      </c>
    </row>
    <row r="21" spans="1:4" ht="22.5" customHeight="1" thickBot="1" x14ac:dyDescent="0.35">
      <c r="A21" s="23" t="s">
        <v>96</v>
      </c>
      <c r="B21" s="28">
        <f>SUM(B8:B20)</f>
        <v>1144</v>
      </c>
      <c r="C21" s="28">
        <f>SUM(C8:C20)</f>
        <v>1157</v>
      </c>
      <c r="D21" s="28">
        <f>SUM(D8:D20)</f>
        <v>1162</v>
      </c>
    </row>
    <row r="22" spans="1:4" ht="21.75" customHeight="1" thickBot="1" x14ac:dyDescent="0.35">
      <c r="A22" s="24" t="s">
        <v>97</v>
      </c>
      <c r="B22" s="29">
        <v>2769</v>
      </c>
      <c r="C22" s="29">
        <v>2111</v>
      </c>
      <c r="D22" s="29">
        <v>2160.5</v>
      </c>
    </row>
    <row r="23" spans="1:4" ht="18" customHeight="1" thickBot="1" x14ac:dyDescent="0.35">
      <c r="A23" s="24" t="s">
        <v>98</v>
      </c>
      <c r="B23" s="29">
        <f>B21+B22</f>
        <v>3913</v>
      </c>
      <c r="C23" s="29">
        <f t="shared" ref="C23:D23" si="0">C21+C22</f>
        <v>3268</v>
      </c>
      <c r="D23" s="29">
        <f t="shared" si="0"/>
        <v>3322.5</v>
      </c>
    </row>
    <row r="24" spans="1:4" ht="16.2" thickBot="1" x14ac:dyDescent="0.35">
      <c r="A24" s="24"/>
      <c r="B24" s="30"/>
      <c r="C24" s="30"/>
      <c r="D24" s="30"/>
    </row>
    <row r="25" spans="1:4" ht="16.5" customHeight="1" thickBot="1" x14ac:dyDescent="0.35">
      <c r="A25" s="24" t="s">
        <v>99</v>
      </c>
      <c r="B25" s="30"/>
      <c r="C25" s="30"/>
      <c r="D25" s="30"/>
    </row>
    <row r="26" spans="1:4" ht="24.75" customHeight="1" thickBot="1" x14ac:dyDescent="0.35">
      <c r="A26" s="24" t="s">
        <v>112</v>
      </c>
      <c r="B26" s="29">
        <v>1920</v>
      </c>
      <c r="C26" s="29">
        <v>1920</v>
      </c>
      <c r="D26" s="29">
        <v>1920</v>
      </c>
    </row>
    <row r="27" spans="1:4" ht="21.75" customHeight="1" thickBot="1" x14ac:dyDescent="0.35">
      <c r="A27" s="25" t="s">
        <v>113</v>
      </c>
      <c r="B27" s="29">
        <v>89</v>
      </c>
      <c r="C27" s="29">
        <v>92</v>
      </c>
      <c r="D27" s="29">
        <v>92</v>
      </c>
    </row>
    <row r="28" spans="1:4" ht="19.5" customHeight="1" thickBot="1" x14ac:dyDescent="0.35">
      <c r="A28" s="24" t="s">
        <v>114</v>
      </c>
      <c r="B28" s="29">
        <v>0</v>
      </c>
      <c r="C28" s="29"/>
      <c r="D28" s="29"/>
    </row>
    <row r="29" spans="1:4" ht="19.5" customHeight="1" thickBot="1" x14ac:dyDescent="0.35">
      <c r="A29" s="24" t="s">
        <v>101</v>
      </c>
      <c r="B29" s="29">
        <v>160</v>
      </c>
      <c r="C29" s="29"/>
      <c r="D29" s="29"/>
    </row>
    <row r="30" spans="1:4" ht="17.25" customHeight="1" thickBot="1" x14ac:dyDescent="0.35">
      <c r="A30" s="14" t="s">
        <v>66</v>
      </c>
      <c r="B30" s="38"/>
      <c r="C30" s="38"/>
      <c r="D30" s="29"/>
    </row>
    <row r="31" spans="1:4" ht="18.75" customHeight="1" thickBot="1" x14ac:dyDescent="0.35">
      <c r="A31" s="24" t="s">
        <v>88</v>
      </c>
      <c r="B31" s="29">
        <v>100</v>
      </c>
      <c r="C31" s="29">
        <v>50</v>
      </c>
      <c r="D31" s="29">
        <v>50</v>
      </c>
    </row>
    <row r="32" spans="1:4" ht="18" customHeight="1" thickBot="1" x14ac:dyDescent="0.35">
      <c r="A32" s="24" t="s">
        <v>103</v>
      </c>
      <c r="B32" s="29">
        <v>500</v>
      </c>
      <c r="C32" s="29"/>
      <c r="D32" s="29"/>
    </row>
    <row r="33" spans="1:4" ht="18.75" customHeight="1" thickBot="1" x14ac:dyDescent="0.35">
      <c r="A33" s="24" t="s">
        <v>115</v>
      </c>
      <c r="B33" s="29"/>
      <c r="C33" s="29">
        <v>49.25</v>
      </c>
      <c r="D33" s="29">
        <v>98.5</v>
      </c>
    </row>
    <row r="34" spans="1:4" ht="18" customHeight="1" thickBot="1" x14ac:dyDescent="0.35">
      <c r="A34" s="24" t="s">
        <v>104</v>
      </c>
      <c r="B34" s="29">
        <f>SUM(B26:B33)</f>
        <v>2769</v>
      </c>
      <c r="C34" s="29">
        <f t="shared" ref="C34:D34" si="1">SUM(C26:C33)</f>
        <v>2111.25</v>
      </c>
      <c r="D34" s="29">
        <f t="shared" si="1"/>
        <v>2160.5</v>
      </c>
    </row>
    <row r="35" spans="1:4" ht="15.6" x14ac:dyDescent="0.3">
      <c r="A35" s="26" t="s">
        <v>116</v>
      </c>
    </row>
    <row r="36" spans="1:4" ht="17.25" customHeight="1" x14ac:dyDescent="0.3">
      <c r="A36" s="26" t="s">
        <v>117</v>
      </c>
    </row>
    <row r="37" spans="1:4" ht="17.25" customHeight="1" x14ac:dyDescent="0.3">
      <c r="A37" s="26" t="s">
        <v>170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19" workbookViewId="0">
      <selection activeCell="E8" sqref="E8"/>
    </sheetView>
  </sheetViews>
  <sheetFormatPr defaultRowHeight="14.4" x14ac:dyDescent="0.3"/>
  <cols>
    <col min="1" max="1" width="48.6640625" customWidth="1"/>
    <col min="3" max="3" width="12.5546875" customWidth="1"/>
    <col min="4" max="4" width="9.44140625" customWidth="1"/>
    <col min="5" max="5" width="15" customWidth="1"/>
    <col min="6" max="6" width="15.6640625" customWidth="1"/>
    <col min="7" max="7" width="13.6640625" customWidth="1"/>
  </cols>
  <sheetData>
    <row r="1" spans="1:9" ht="112.5" customHeight="1" x14ac:dyDescent="0.3">
      <c r="A1" s="49"/>
      <c r="B1" s="49"/>
      <c r="C1" s="49"/>
      <c r="D1" s="49"/>
      <c r="E1" s="93" t="s">
        <v>127</v>
      </c>
      <c r="F1" s="93"/>
      <c r="G1" s="93"/>
      <c r="H1" s="49"/>
      <c r="I1" s="49"/>
    </row>
    <row r="2" spans="1:9" ht="15.75" x14ac:dyDescent="0.25">
      <c r="A2" s="17"/>
    </row>
    <row r="3" spans="1:9" ht="52.5" customHeight="1" x14ac:dyDescent="0.3">
      <c r="A3" s="92" t="s">
        <v>149</v>
      </c>
      <c r="B3" s="92"/>
      <c r="C3" s="92"/>
      <c r="D3" s="92"/>
      <c r="E3" s="92"/>
      <c r="F3" s="92"/>
      <c r="G3" s="92"/>
    </row>
    <row r="4" spans="1:9" ht="16.5" customHeight="1" thickBot="1" x14ac:dyDescent="0.35">
      <c r="A4" s="39"/>
      <c r="B4" s="39"/>
      <c r="C4" s="39"/>
      <c r="D4" s="39"/>
      <c r="E4" s="39"/>
      <c r="F4" s="94" t="s">
        <v>163</v>
      </c>
      <c r="G4" s="94"/>
    </row>
    <row r="5" spans="1:9" ht="19.5" customHeight="1" x14ac:dyDescent="0.3">
      <c r="A5" s="40"/>
      <c r="B5" s="42"/>
      <c r="C5" s="42"/>
      <c r="D5" s="42"/>
      <c r="E5" s="89" t="s">
        <v>151</v>
      </c>
      <c r="F5" s="90"/>
      <c r="G5" s="91"/>
    </row>
    <row r="6" spans="1:9" ht="18.600000000000001" thickBot="1" x14ac:dyDescent="0.35">
      <c r="A6" s="41" t="s">
        <v>47</v>
      </c>
      <c r="B6" s="43" t="s">
        <v>150</v>
      </c>
      <c r="C6" s="43" t="s">
        <v>119</v>
      </c>
      <c r="D6" s="43" t="s">
        <v>120</v>
      </c>
      <c r="E6" s="43" t="s">
        <v>159</v>
      </c>
      <c r="F6" s="43" t="s">
        <v>152</v>
      </c>
      <c r="G6" s="43" t="s">
        <v>153</v>
      </c>
    </row>
    <row r="7" spans="1:9" ht="18.600000000000001" thickBot="1" x14ac:dyDescent="0.35">
      <c r="A7" s="44" t="s">
        <v>154</v>
      </c>
      <c r="B7" s="43"/>
      <c r="C7" s="43"/>
      <c r="D7" s="43"/>
      <c r="E7" s="51">
        <f>E8+E11+E16</f>
        <v>2184.1</v>
      </c>
      <c r="F7" s="51">
        <f t="shared" ref="F7:G7" si="0">F8+F11+F16</f>
        <v>2182.1999999999998</v>
      </c>
      <c r="G7" s="51">
        <f t="shared" si="0"/>
        <v>2131.2999999999997</v>
      </c>
    </row>
    <row r="8" spans="1:9" ht="96" customHeight="1" thickBot="1" x14ac:dyDescent="0.35">
      <c r="A8" s="44" t="s">
        <v>162</v>
      </c>
      <c r="B8" s="50">
        <v>791</v>
      </c>
      <c r="C8" s="50">
        <v>1710000</v>
      </c>
      <c r="D8" s="50"/>
      <c r="E8" s="51">
        <f>E9</f>
        <v>100</v>
      </c>
      <c r="F8" s="51">
        <f>F9</f>
        <v>100</v>
      </c>
      <c r="G8" s="51"/>
    </row>
    <row r="9" spans="1:9" ht="18.600000000000001" thickBot="1" x14ac:dyDescent="0.35">
      <c r="A9" s="45" t="s">
        <v>155</v>
      </c>
      <c r="B9" s="43">
        <v>791</v>
      </c>
      <c r="C9" s="43">
        <v>1710333</v>
      </c>
      <c r="D9" s="43"/>
      <c r="E9" s="51">
        <f>E10</f>
        <v>100</v>
      </c>
      <c r="F9" s="51">
        <f t="shared" ref="F9" si="1">F10</f>
        <v>100</v>
      </c>
      <c r="G9" s="51"/>
    </row>
    <row r="10" spans="1:9" ht="36" customHeight="1" thickBot="1" x14ac:dyDescent="0.35">
      <c r="A10" s="45" t="s">
        <v>124</v>
      </c>
      <c r="B10" s="43">
        <v>791</v>
      </c>
      <c r="C10" s="43">
        <v>1710333</v>
      </c>
      <c r="D10" s="43">
        <v>200</v>
      </c>
      <c r="E10" s="52">
        <f>100000/1000</f>
        <v>100</v>
      </c>
      <c r="F10" s="52">
        <f>100000/1000</f>
        <v>100</v>
      </c>
      <c r="G10" s="51"/>
    </row>
    <row r="11" spans="1:9" ht="98.25" customHeight="1" thickBot="1" x14ac:dyDescent="0.35">
      <c r="A11" s="24" t="s">
        <v>161</v>
      </c>
      <c r="B11" s="50">
        <v>791</v>
      </c>
      <c r="C11" s="50">
        <v>2110000</v>
      </c>
      <c r="D11" s="50"/>
      <c r="E11" s="51">
        <f>E12+E14</f>
        <v>553.6</v>
      </c>
      <c r="F11" s="51">
        <f t="shared" ref="F11:G11" si="2">F12+F14</f>
        <v>509.50700000000001</v>
      </c>
      <c r="G11" s="51">
        <f t="shared" si="2"/>
        <v>521.4</v>
      </c>
    </row>
    <row r="12" spans="1:9" ht="39" customHeight="1" thickBot="1" x14ac:dyDescent="0.35">
      <c r="A12" s="45" t="s">
        <v>156</v>
      </c>
      <c r="B12" s="43">
        <v>791</v>
      </c>
      <c r="C12" s="43">
        <v>2110605</v>
      </c>
      <c r="D12" s="43"/>
      <c r="E12" s="51">
        <f>E13</f>
        <v>550</v>
      </c>
      <c r="F12" s="51">
        <f t="shared" ref="F12:G12" si="3">F13</f>
        <v>509.50700000000001</v>
      </c>
      <c r="G12" s="51">
        <f t="shared" si="3"/>
        <v>521.4</v>
      </c>
    </row>
    <row r="13" spans="1:9" ht="37.5" customHeight="1" thickBot="1" x14ac:dyDescent="0.35">
      <c r="A13" s="45" t="s">
        <v>124</v>
      </c>
      <c r="B13" s="43">
        <v>791</v>
      </c>
      <c r="C13" s="43">
        <v>2110605</v>
      </c>
      <c r="D13" s="43">
        <v>200</v>
      </c>
      <c r="E13" s="52">
        <f>550000/1000</f>
        <v>550</v>
      </c>
      <c r="F13" s="52">
        <f>509507/1000</f>
        <v>509.50700000000001</v>
      </c>
      <c r="G13" s="52">
        <f>521400/1000</f>
        <v>521.4</v>
      </c>
    </row>
    <row r="14" spans="1:9" ht="39" customHeight="1" thickBot="1" x14ac:dyDescent="0.35">
      <c r="A14" s="45" t="s">
        <v>160</v>
      </c>
      <c r="B14" s="43">
        <v>791</v>
      </c>
      <c r="C14" s="43">
        <v>2119821</v>
      </c>
      <c r="D14" s="43"/>
      <c r="E14" s="51">
        <f>E15</f>
        <v>3.6</v>
      </c>
      <c r="F14" s="52"/>
      <c r="G14" s="52"/>
    </row>
    <row r="15" spans="1:9" ht="24" customHeight="1" thickBot="1" x14ac:dyDescent="0.35">
      <c r="A15" s="45" t="s">
        <v>157</v>
      </c>
      <c r="B15" s="43">
        <v>791</v>
      </c>
      <c r="C15" s="43">
        <v>2119821</v>
      </c>
      <c r="D15" s="43">
        <v>800</v>
      </c>
      <c r="E15" s="52">
        <f>3600/1000</f>
        <v>3.6</v>
      </c>
      <c r="F15" s="52"/>
      <c r="G15" s="52"/>
    </row>
    <row r="16" spans="1:9" ht="26.25" customHeight="1" thickBot="1" x14ac:dyDescent="0.35">
      <c r="A16" s="44" t="s">
        <v>121</v>
      </c>
      <c r="B16" s="50">
        <v>791</v>
      </c>
      <c r="C16" s="50">
        <v>9900000</v>
      </c>
      <c r="D16" s="50"/>
      <c r="E16" s="51">
        <f>E17+E19+E23+E25+E27+E30</f>
        <v>1530.5</v>
      </c>
      <c r="F16" s="51">
        <f>F17+F19+F23+F25+F27+F30</f>
        <v>1572.6929999999998</v>
      </c>
      <c r="G16" s="51">
        <f>G17+G19+G23+G25+G27+G30</f>
        <v>1609.8999999999999</v>
      </c>
    </row>
    <row r="17" spans="1:7" ht="31.5" customHeight="1" thickBot="1" x14ac:dyDescent="0.35">
      <c r="A17" s="45" t="s">
        <v>122</v>
      </c>
      <c r="B17" s="43">
        <v>791</v>
      </c>
      <c r="C17" s="43">
        <v>9900203</v>
      </c>
      <c r="D17" s="43"/>
      <c r="E17" s="51">
        <f>E18</f>
        <v>466.1</v>
      </c>
      <c r="F17" s="51">
        <f t="shared" ref="F17:G17" si="4">F18</f>
        <v>466.1</v>
      </c>
      <c r="G17" s="51">
        <f t="shared" si="4"/>
        <v>466.1</v>
      </c>
    </row>
    <row r="18" spans="1:7" ht="72.599999999999994" thickBot="1" x14ac:dyDescent="0.35">
      <c r="A18" s="45" t="s">
        <v>123</v>
      </c>
      <c r="B18" s="43">
        <v>791</v>
      </c>
      <c r="C18" s="43">
        <v>9900203</v>
      </c>
      <c r="D18" s="43">
        <v>100</v>
      </c>
      <c r="E18" s="52">
        <f>466100/1000</f>
        <v>466.1</v>
      </c>
      <c r="F18" s="52">
        <f>466100/1000</f>
        <v>466.1</v>
      </c>
      <c r="G18" s="52">
        <f>466100/1000</f>
        <v>466.1</v>
      </c>
    </row>
    <row r="19" spans="1:7" ht="27" customHeight="1" thickBot="1" x14ac:dyDescent="0.35">
      <c r="A19" s="45" t="s">
        <v>54</v>
      </c>
      <c r="B19" s="43">
        <v>791</v>
      </c>
      <c r="C19" s="43">
        <v>9900204</v>
      </c>
      <c r="D19" s="43"/>
      <c r="E19" s="51">
        <f>SUM(E20:E22)</f>
        <v>942.4</v>
      </c>
      <c r="F19" s="51">
        <f>SUM(F20:F22)</f>
        <v>943.59999999999991</v>
      </c>
      <c r="G19" s="51">
        <f>SUM(G20:G22)</f>
        <v>945.9</v>
      </c>
    </row>
    <row r="20" spans="1:7" ht="21" customHeight="1" thickBot="1" x14ac:dyDescent="0.35">
      <c r="A20" s="45" t="s">
        <v>123</v>
      </c>
      <c r="B20" s="43">
        <v>791</v>
      </c>
      <c r="C20" s="43">
        <v>9900204</v>
      </c>
      <c r="D20" s="43">
        <v>100</v>
      </c>
      <c r="E20" s="52">
        <f>602800/1000</f>
        <v>602.79999999999995</v>
      </c>
      <c r="F20" s="52">
        <f>602800/1000</f>
        <v>602.79999999999995</v>
      </c>
      <c r="G20" s="52">
        <f>602800/1000</f>
        <v>602.79999999999995</v>
      </c>
    </row>
    <row r="21" spans="1:7" ht="35.25" customHeight="1" thickBot="1" x14ac:dyDescent="0.35">
      <c r="A21" s="45" t="s">
        <v>124</v>
      </c>
      <c r="B21" s="43">
        <v>791</v>
      </c>
      <c r="C21" s="43">
        <v>9900204</v>
      </c>
      <c r="D21" s="43">
        <v>200</v>
      </c>
      <c r="E21" s="52">
        <f>336000/1000</f>
        <v>336</v>
      </c>
      <c r="F21" s="52">
        <f>338000/1000</f>
        <v>338</v>
      </c>
      <c r="G21" s="52">
        <f>341000/1000</f>
        <v>341</v>
      </c>
    </row>
    <row r="22" spans="1:7" ht="22.5" customHeight="1" x14ac:dyDescent="0.3">
      <c r="A22" s="53" t="s">
        <v>157</v>
      </c>
      <c r="B22" s="40">
        <v>791</v>
      </c>
      <c r="C22" s="40">
        <v>9900204</v>
      </c>
      <c r="D22" s="40">
        <v>800</v>
      </c>
      <c r="E22" s="54">
        <f>3600/1000</f>
        <v>3.6</v>
      </c>
      <c r="F22" s="54">
        <f>2800/1000</f>
        <v>2.8</v>
      </c>
      <c r="G22" s="54">
        <f>2100/1000</f>
        <v>2.1</v>
      </c>
    </row>
    <row r="23" spans="1:7" ht="40.5" customHeight="1" thickBot="1" x14ac:dyDescent="0.35">
      <c r="A23" s="45" t="s">
        <v>125</v>
      </c>
      <c r="B23" s="43">
        <v>791</v>
      </c>
      <c r="C23" s="43">
        <v>9900348</v>
      </c>
      <c r="D23" s="43"/>
      <c r="E23" s="51">
        <f>E24</f>
        <v>50</v>
      </c>
      <c r="F23" s="51">
        <f t="shared" ref="F23:G23" si="5">F24</f>
        <v>50</v>
      </c>
      <c r="G23" s="51">
        <f t="shared" si="5"/>
        <v>50</v>
      </c>
    </row>
    <row r="24" spans="1:7" ht="24.75" customHeight="1" thickBot="1" x14ac:dyDescent="0.35">
      <c r="A24" s="45" t="s">
        <v>157</v>
      </c>
      <c r="B24" s="43">
        <v>791</v>
      </c>
      <c r="C24" s="43">
        <v>9900348</v>
      </c>
      <c r="D24" s="43">
        <v>800</v>
      </c>
      <c r="E24" s="52">
        <f>50000/1000</f>
        <v>50</v>
      </c>
      <c r="F24" s="52">
        <f>50000/1000</f>
        <v>50</v>
      </c>
      <c r="G24" s="52">
        <f>50000/1000</f>
        <v>50</v>
      </c>
    </row>
    <row r="25" spans="1:7" ht="38.25" customHeight="1" thickBot="1" x14ac:dyDescent="0.35">
      <c r="A25" s="46" t="s">
        <v>56</v>
      </c>
      <c r="B25" s="43">
        <v>791</v>
      </c>
      <c r="C25" s="43">
        <v>9900750</v>
      </c>
      <c r="D25" s="43"/>
      <c r="E25" s="51">
        <f>SUM(E26)</f>
        <v>10</v>
      </c>
      <c r="F25" s="51">
        <f t="shared" ref="F25:G25" si="6">SUM(F26)</f>
        <v>10</v>
      </c>
      <c r="G25" s="51">
        <f t="shared" si="6"/>
        <v>10</v>
      </c>
    </row>
    <row r="26" spans="1:7" ht="24.75" customHeight="1" thickBot="1" x14ac:dyDescent="0.35">
      <c r="A26" s="46" t="s">
        <v>157</v>
      </c>
      <c r="B26" s="43">
        <v>791</v>
      </c>
      <c r="C26" s="43">
        <v>9900750</v>
      </c>
      <c r="D26" s="43">
        <v>800</v>
      </c>
      <c r="E26" s="52">
        <f>10000/1000</f>
        <v>10</v>
      </c>
      <c r="F26" s="52">
        <f>10000/1000</f>
        <v>10</v>
      </c>
      <c r="G26" s="52">
        <f>10000/1000</f>
        <v>10</v>
      </c>
    </row>
    <row r="27" spans="1:7" ht="54.6" thickBot="1" x14ac:dyDescent="0.35">
      <c r="A27" s="46" t="s">
        <v>60</v>
      </c>
      <c r="B27" s="43">
        <v>791</v>
      </c>
      <c r="C27" s="43">
        <v>9905118</v>
      </c>
      <c r="D27" s="43"/>
      <c r="E27" s="51">
        <f>E28+E29</f>
        <v>62</v>
      </c>
      <c r="F27" s="51">
        <f t="shared" ref="F27:G27" si="7">F28+F29</f>
        <v>62.5</v>
      </c>
      <c r="G27" s="51">
        <f t="shared" si="7"/>
        <v>59.3</v>
      </c>
    </row>
    <row r="28" spans="1:7" ht="78" customHeight="1" thickBot="1" x14ac:dyDescent="0.35">
      <c r="A28" s="45" t="s">
        <v>123</v>
      </c>
      <c r="B28" s="43">
        <v>791</v>
      </c>
      <c r="C28" s="43">
        <v>9905118</v>
      </c>
      <c r="D28" s="43">
        <v>100</v>
      </c>
      <c r="E28" s="52">
        <f>57500/1000</f>
        <v>57.5</v>
      </c>
      <c r="F28" s="52">
        <f>57500/1000</f>
        <v>57.5</v>
      </c>
      <c r="G28" s="52">
        <f>57500/1000</f>
        <v>57.5</v>
      </c>
    </row>
    <row r="29" spans="1:7" ht="37.5" customHeight="1" thickBot="1" x14ac:dyDescent="0.35">
      <c r="A29" s="46" t="s">
        <v>124</v>
      </c>
      <c r="B29" s="43">
        <v>791</v>
      </c>
      <c r="C29" s="43">
        <v>9905118</v>
      </c>
      <c r="D29" s="43">
        <v>200</v>
      </c>
      <c r="E29" s="52">
        <f>4500/1000</f>
        <v>4.5</v>
      </c>
      <c r="F29" s="52">
        <f>5000/1000</f>
        <v>5</v>
      </c>
      <c r="G29" s="52">
        <f>1800/1000</f>
        <v>1.8</v>
      </c>
    </row>
    <row r="30" spans="1:7" ht="18" customHeight="1" thickBot="1" x14ac:dyDescent="0.35">
      <c r="A30" s="45" t="s">
        <v>126</v>
      </c>
      <c r="B30" s="43">
        <v>791</v>
      </c>
      <c r="C30" s="43">
        <v>9909999</v>
      </c>
      <c r="D30" s="47"/>
      <c r="E30" s="52"/>
      <c r="F30" s="51">
        <f>F31</f>
        <v>40.493000000000002</v>
      </c>
      <c r="G30" s="51">
        <f>G31</f>
        <v>78.599999999999994</v>
      </c>
    </row>
    <row r="31" spans="1:7" ht="21.75" customHeight="1" thickBot="1" x14ac:dyDescent="0.35">
      <c r="A31" s="45" t="s">
        <v>158</v>
      </c>
      <c r="B31" s="43">
        <v>791</v>
      </c>
      <c r="C31" s="43">
        <v>9909999</v>
      </c>
      <c r="D31" s="43">
        <v>900</v>
      </c>
      <c r="E31" s="52"/>
      <c r="F31" s="52">
        <f>40493/1000</f>
        <v>40.493000000000002</v>
      </c>
      <c r="G31" s="52">
        <f>78600/1000</f>
        <v>78.599999999999994</v>
      </c>
    </row>
    <row r="32" spans="1:7" ht="20.25" customHeight="1" x14ac:dyDescent="0.35">
      <c r="A32" s="48"/>
    </row>
    <row r="33" ht="33.75" customHeight="1" x14ac:dyDescent="0.3"/>
    <row r="34" ht="22.5" customHeight="1" x14ac:dyDescent="0.3"/>
    <row r="35" ht="53.25" customHeight="1" x14ac:dyDescent="0.3"/>
    <row r="36" ht="72.75" customHeight="1" x14ac:dyDescent="0.3"/>
    <row r="37" ht="18.75" customHeight="1" x14ac:dyDescent="0.3"/>
    <row r="38" ht="33" customHeight="1" x14ac:dyDescent="0.3"/>
    <row r="39" ht="50.25" customHeight="1" x14ac:dyDescent="0.3"/>
    <row r="40" ht="31.5" customHeight="1" x14ac:dyDescent="0.3"/>
    <row r="41" ht="18.75" customHeight="1" x14ac:dyDescent="0.3"/>
    <row r="44" ht="37.5" customHeight="1" x14ac:dyDescent="0.3"/>
    <row r="45" ht="33.75" customHeight="1" x14ac:dyDescent="0.3"/>
    <row r="46" ht="33.75" customHeight="1" x14ac:dyDescent="0.3"/>
    <row r="47" ht="21" customHeight="1" x14ac:dyDescent="0.3"/>
    <row r="48" ht="24" customHeight="1" x14ac:dyDescent="0.3"/>
    <row r="49" ht="17.25" customHeight="1" x14ac:dyDescent="0.3"/>
    <row r="50" ht="35.25" customHeight="1" x14ac:dyDescent="0.3"/>
    <row r="51" ht="33" customHeight="1" x14ac:dyDescent="0.3"/>
    <row r="52" ht="33.75" customHeight="1" x14ac:dyDescent="0.3"/>
    <row r="53" ht="18.75" customHeight="1" x14ac:dyDescent="0.3"/>
    <row r="54" ht="15.75" customHeight="1" x14ac:dyDescent="0.3"/>
    <row r="56" ht="19.5" customHeight="1" x14ac:dyDescent="0.3"/>
    <row r="57" ht="32.25" customHeight="1" x14ac:dyDescent="0.3"/>
    <row r="58" ht="33.75" customHeight="1" x14ac:dyDescent="0.3"/>
    <row r="59" ht="33.75" customHeight="1" x14ac:dyDescent="0.3"/>
    <row r="60" ht="36" customHeight="1" x14ac:dyDescent="0.3"/>
    <row r="61" ht="34.5" customHeight="1" x14ac:dyDescent="0.3"/>
    <row r="62" ht="36.75" customHeight="1" x14ac:dyDescent="0.3"/>
    <row r="63" ht="36.75" customHeight="1" x14ac:dyDescent="0.3"/>
    <row r="65" spans="1:1" ht="19.5" customHeight="1" x14ac:dyDescent="0.3"/>
    <row r="66" spans="1:1" ht="21" customHeight="1" x14ac:dyDescent="0.3"/>
    <row r="67" spans="1:1" ht="21" customHeight="1" x14ac:dyDescent="0.3"/>
    <row r="68" spans="1:1" ht="23.25" customHeight="1" x14ac:dyDescent="0.3"/>
    <row r="70" spans="1:1" ht="15.6" x14ac:dyDescent="0.3">
      <c r="A70" s="16"/>
    </row>
    <row r="71" spans="1:1" ht="15.6" x14ac:dyDescent="0.3">
      <c r="A71" s="16"/>
    </row>
    <row r="72" spans="1:1" ht="14.25" customHeight="1" x14ac:dyDescent="0.3">
      <c r="A72" s="27" t="s">
        <v>117</v>
      </c>
    </row>
    <row r="73" spans="1:1" ht="15.75" customHeight="1" x14ac:dyDescent="0.3">
      <c r="A73" s="27" t="s">
        <v>118</v>
      </c>
    </row>
    <row r="74" spans="1:1" x14ac:dyDescent="0.3">
      <c r="A74" s="27"/>
    </row>
  </sheetData>
  <mergeCells count="4">
    <mergeCell ref="E5:G5"/>
    <mergeCell ref="A3:G3"/>
    <mergeCell ref="E1:G1"/>
    <mergeCell ref="F4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</vt:lpstr>
      <vt:lpstr>расх</vt:lpstr>
      <vt:lpstr>оценка</vt:lpstr>
      <vt:lpstr>прогноз осн-х характ22-24</vt:lpstr>
      <vt:lpstr>ср-ср финпл пр2</vt:lpstr>
      <vt:lpstr>доход!Область_печати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2021-12-01T06:50:56Z</dcterms:modified>
</cp:coreProperties>
</file>